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murn\Desktop\Files for Erin\"/>
    </mc:Choice>
  </mc:AlternateContent>
  <xr:revisionPtr revIDLastSave="0" documentId="13_ncr:1_{9D2FEEBA-3AAA-4404-B2E6-6C230B49D3C3}" xr6:coauthVersionLast="47" xr6:coauthVersionMax="47" xr10:uidLastSave="{00000000-0000-0000-0000-000000000000}"/>
  <workbookProtection workbookAlgorithmName="SHA-512" workbookHashValue="6cIgLPItn6mbqKpFMNCm7QeaiQTYNGOxNS7pQgfa4iZj8Enwvm59wJZJ8RaQsr8So9tdozGFGShBxErY6A3OYg==" workbookSaltValue="9pv72t4u4dVGGM0c4UyJBA==" workbookSpinCount="100000" lockStructure="1"/>
  <bookViews>
    <workbookView xWindow="-120" yWindow="-120" windowWidth="29040" windowHeight="15720" xr2:uid="{4814FE14-7AF1-463D-9558-A9A3534824C0}"/>
  </bookViews>
  <sheets>
    <sheet name="Sheet1" sheetId="1" r:id="rId1"/>
  </sheets>
  <externalReferences>
    <externalReference r:id="rId2"/>
  </externalReferences>
  <definedNames>
    <definedName name="Acquisition_Rehab_Units">'[1]4. Project Description'!$D$9</definedName>
    <definedName name="Adaptive_Reuse_Units">'[1]4. Project Description'!$D$10</definedName>
    <definedName name="Credit_percentage_applied_for">'[1]4. Project Description'!$D$54</definedName>
    <definedName name="New_Construction_Units">'[1]4. Project Description'!$D$8</definedName>
    <definedName name="Project_Name">'[1]3. Project Location'!$D$6</definedName>
    <definedName name="Property_City">'[1]3. Project Location'!$D$11</definedName>
    <definedName name="Property_County">'[1]3. Project Location'!$D$12</definedName>
    <definedName name="Table_of_Contents">'[1]1. TOC'!$B$4</definedName>
    <definedName name="Total_Units">'[1]11. Unit Mix'!$F$130</definedName>
    <definedName name="Tribal_Name">'[1]3. Project Location'!$F$16</definedName>
    <definedName name="WHEDA_Project_Number">[1]ProLink!$F$4</definedName>
    <definedName name="YesNo">'[1]Dropdown Lists'!$A$2:$A$3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62" i="1" l="1"/>
  <c r="S59" i="1"/>
  <c r="U59" i="1" s="1"/>
  <c r="S58" i="1"/>
  <c r="U58" i="1" s="1"/>
  <c r="T59" i="1"/>
  <c r="T58" i="1"/>
  <c r="S55" i="1"/>
  <c r="S53" i="1"/>
  <c r="S51" i="1"/>
  <c r="S49" i="1"/>
  <c r="S48" i="1"/>
  <c r="S47" i="1"/>
  <c r="S46" i="1"/>
  <c r="S45" i="1"/>
  <c r="S44" i="1"/>
  <c r="S43" i="1"/>
  <c r="W62" i="1" l="1"/>
  <c r="V59" i="1"/>
  <c r="V58" i="1"/>
  <c r="M58" i="1"/>
  <c r="T53" i="1"/>
  <c r="T51" i="1"/>
  <c r="T49" i="1"/>
  <c r="T48" i="1"/>
  <c r="T47" i="1"/>
  <c r="T46" i="1"/>
  <c r="T45" i="1"/>
  <c r="T44" i="1"/>
  <c r="T43" i="1"/>
  <c r="M34" i="1"/>
  <c r="T62" i="1" l="1"/>
  <c r="M61" i="1"/>
  <c r="W51" i="1"/>
  <c r="C56" i="1"/>
  <c r="C15" i="1"/>
  <c r="C13" i="1"/>
  <c r="U47" i="1"/>
  <c r="Y59" i="1"/>
  <c r="Y58" i="1"/>
  <c r="V48" i="1"/>
  <c r="T55" i="1"/>
  <c r="W49" i="1"/>
  <c r="M52" i="1" l="1"/>
  <c r="M53" i="1" s="1"/>
  <c r="W59" i="1" s="1"/>
  <c r="X59" i="1" l="1"/>
  <c r="AA59" i="1" s="1"/>
  <c r="Z59" i="1"/>
  <c r="W58" i="1"/>
  <c r="M54" i="1"/>
  <c r="Z58" i="1" l="1"/>
  <c r="Z60" i="1" s="1"/>
  <c r="X58" i="1"/>
  <c r="AA58" i="1" s="1"/>
  <c r="AA60" i="1" l="1"/>
  <c r="M56" i="1" s="1"/>
  <c r="M60" i="1" s="1"/>
</calcChain>
</file>

<file path=xl/sharedStrings.xml><?xml version="1.0" encoding="utf-8"?>
<sst xmlns="http://schemas.openxmlformats.org/spreadsheetml/2006/main" count="85" uniqueCount="78">
  <si>
    <t>Instructions</t>
  </si>
  <si>
    <t xml:space="preserve">Complete all cells highlighted in green in the Questions section and review all information populated in the Information Review </t>
  </si>
  <si>
    <t xml:space="preserve">section. Confirm that the calculated value in Cell M63 does not exceed the calculated value in cell M62. </t>
  </si>
  <si>
    <t>WHEDA limits total development cost for any one development for both HTC and lending.   This is a threshold item and applications exceeding the allowed maximum will be rejected.  Public housing authorities are exempt if they are the primary applicant and HOPE VI or Choice Neighborhood Initiative grant is a source of funds. Tribal housing authorities are exempt if they are the primary applicant and NAHASDA or similar funding is a source of funds.   Development costs attributable to Community Service Facilities and 4% transaction developer fee above the current limit for 9% transaction will be excluded from the calculation of the maximum cost.</t>
  </si>
  <si>
    <t xml:space="preserve">The model is based on historical data from Wisconsin’s HTC program and uses regression modeling with combinations of variables listed below to predict costs.  A development is limited to the Maximum Per-Unit Cost calculated below.  </t>
  </si>
  <si>
    <t>Questions</t>
  </si>
  <si>
    <t>Development costs attributable to employment-related Community Service Facility:</t>
  </si>
  <si>
    <t>Is this a rehabilitation development with per per-unit rehabilitation costs between $25,000 and $50,000?</t>
  </si>
  <si>
    <t>Is this a rehabilitation development with per per-unit rehabilitation costs in excess of $50,000?</t>
  </si>
  <si>
    <t>Does this development qualify for the Supportive Housing set-aside?</t>
  </si>
  <si>
    <t>Does this development primarily address the rehabilitation of foreclosed or abandoned single family homes or duplexes?</t>
  </si>
  <si>
    <t>Does this development primarily contain single-family homes and duplexes?</t>
  </si>
  <si>
    <t>Information Review</t>
  </si>
  <si>
    <t>Units</t>
  </si>
  <si>
    <t>Number of Acquisition-Rehab Units:</t>
  </si>
  <si>
    <t>Number of New Construction Units:</t>
  </si>
  <si>
    <t>Number of Adaptive Reuse Units:</t>
  </si>
  <si>
    <t>Total number of units in this development</t>
  </si>
  <si>
    <t>Location</t>
  </si>
  <si>
    <t>Is the development located in the City of Milwaukee?</t>
  </si>
  <si>
    <t>Milwaukee's Average (including Westlawn projects) is $54,672 over the average Cost/Unit</t>
  </si>
  <si>
    <t>Is the development located in the City of Madison?</t>
  </si>
  <si>
    <t>Is the development located in one of the metropolitan counties listed on the Metro Counties list below (excluding City of Milwaukee and City of Madison)?</t>
  </si>
  <si>
    <t>Look at the Difference to Avg</t>
  </si>
  <si>
    <t>Is the development located on Wisconsin Tribal Lands?</t>
  </si>
  <si>
    <t>Development</t>
  </si>
  <si>
    <t>Basis</t>
  </si>
  <si>
    <t>Calcs</t>
  </si>
  <si>
    <t>NC Units</t>
  </si>
  <si>
    <t>Ad Reuse</t>
  </si>
  <si>
    <t>A/R</t>
  </si>
  <si>
    <t>Does this have new construction development?</t>
  </si>
  <si>
    <t>Milwaukee</t>
  </si>
  <si>
    <t>Does this have adaptive reuse development?</t>
  </si>
  <si>
    <t>Madison</t>
  </si>
  <si>
    <t>Gross square feet in this development</t>
  </si>
  <si>
    <t>Other Metro</t>
  </si>
  <si>
    <t>Tribal</t>
  </si>
  <si>
    <t>Developer Fee (4% Transactions Only)</t>
  </si>
  <si>
    <t>New Const.</t>
  </si>
  <si>
    <r>
      <t xml:space="preserve">For </t>
    </r>
    <r>
      <rPr>
        <b/>
        <sz val="11"/>
        <color theme="1"/>
        <rFont val="Aptos Narrow"/>
        <family val="2"/>
        <scheme val="minor"/>
      </rPr>
      <t>4% transactions</t>
    </r>
    <r>
      <rPr>
        <sz val="11"/>
        <color theme="1"/>
        <rFont val="Aptos Narrow"/>
        <family val="2"/>
        <scheme val="minor"/>
      </rPr>
      <t xml:space="preserve"> only, developer fee above the current limit for 9% transactions </t>
    </r>
  </si>
  <si>
    <t>Adapt ReUse</t>
  </si>
  <si>
    <t>Acq Rehab Low</t>
  </si>
  <si>
    <t>Calculation Review</t>
  </si>
  <si>
    <t>Acq Rehab High</t>
  </si>
  <si>
    <t>Calculated Cost Limit</t>
  </si>
  <si>
    <t>30% Allowance</t>
  </si>
  <si>
    <t>SF Homes</t>
  </si>
  <si>
    <t>Subtotal</t>
  </si>
  <si>
    <t>SqFt per Unit</t>
  </si>
  <si>
    <t>Max Basis</t>
  </si>
  <si>
    <t>Min Basis</t>
  </si>
  <si>
    <t>Max Cost</t>
  </si>
  <si>
    <t>Min Cost</t>
  </si>
  <si>
    <t>Calc Amt</t>
  </si>
  <si>
    <t>Limit</t>
  </si>
  <si>
    <t>% Units</t>
  </si>
  <si>
    <t>Weighted Limit</t>
  </si>
  <si>
    <t>Allowance for supportive housing developments and those addressing foreclosed/abandoned homes</t>
  </si>
  <si>
    <t>NC - Ad Reuse</t>
  </si>
  <si>
    <t>Acq Rehab</t>
  </si>
  <si>
    <t>Maximum Per-Unit Cost for this Development</t>
  </si>
  <si>
    <t>Actual Per-Unit Cost for this Development</t>
  </si>
  <si>
    <t>Look at Developer Fee adjustment</t>
  </si>
  <si>
    <t>About the Maximum Cost Model</t>
  </si>
  <si>
    <t xml:space="preserve">Maximum Cost Model: Provide project specific WHEDA Maximum Cost Model (Appendix F). </t>
  </si>
  <si>
    <t>Exemptions</t>
  </si>
  <si>
    <t xml:space="preserve">• </t>
  </si>
  <si>
    <t>Public Housing Authorities who are the primary applicant and evidence the intent to use Choice Neighborhood (fka: HOPE VI) as a funding source.</t>
  </si>
  <si>
    <t>Tribal Housing Authorities who are the primary applicant and evidence the intent to use NAHASDA or similar funding as a source of funds.</t>
  </si>
  <si>
    <t xml:space="preserve">Development costs attributable to employment-related Community Service Facilities (CSF) will be excluded from the calculation. The inclusion of a CSF in the project must clearly be stated within the application. </t>
  </si>
  <si>
    <t>If development is a combination of new construction and Adaptive Reuse - applicants should input total number of units as Adaptive Reuse and list as Primarily Adaptive Reuse.</t>
  </si>
  <si>
    <t>Metro Counties</t>
  </si>
  <si>
    <t>Enter in the cost of the total Project Costs for the Development</t>
  </si>
  <si>
    <t>Brown, Dane, Kenosha, Milwaukee, Racine, and Waukesha Counties</t>
  </si>
  <si>
    <t>Appendix F: Maximum Cost Model 2027</t>
  </si>
  <si>
    <t>Wisconsin 2027-2028 Qualified Allocation Plan</t>
  </si>
  <si>
    <t>4% transactions only, If applicant has chosen the option to take a higher developer fee than the standard (see Developer Fee Policy in Appendix D) any amount above the standard calculation should NOT be included in the Maximum Cost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</si>
</sst>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u/>
      <sz val="12"/>
      <color rgb="FF02A69C"/>
      <name val="Aptos Narrow"/>
      <family val="2"/>
      <scheme val="minor"/>
    </font>
    <font>
      <sz val="11"/>
      <name val="Aptos Narrow"/>
      <family val="2"/>
      <scheme val="minor"/>
    </font>
    <font>
      <b/>
      <sz val="14"/>
      <color rgb="FF07A54E"/>
      <name val="Calibri"/>
      <family val="2"/>
    </font>
    <font>
      <sz val="10"/>
      <color theme="1"/>
      <name val="Calibri"/>
      <family val="2"/>
    </font>
    <font>
      <sz val="10"/>
      <name val="Calibri"/>
      <family val="2"/>
    </font>
    <font>
      <b/>
      <sz val="14"/>
      <color rgb="FF07A54E"/>
      <name val="Aptos Narrow"/>
      <family val="2"/>
      <scheme val="minor"/>
    </font>
    <font>
      <b/>
      <sz val="10"/>
      <color rgb="FF000000"/>
      <name val="Calibri"/>
      <family val="2"/>
    </font>
    <font>
      <b/>
      <sz val="10"/>
      <color rgb="FF07A54E"/>
      <name val="Calibri"/>
      <family val="2"/>
    </font>
    <font>
      <b/>
      <sz val="11"/>
      <name val="Calibri"/>
      <family val="2"/>
    </font>
    <font>
      <b/>
      <sz val="11"/>
      <color rgb="FFFF0000"/>
      <name val="Aptos Narrow"/>
      <family val="2"/>
      <scheme val="minor"/>
    </font>
    <font>
      <sz val="11"/>
      <color theme="1"/>
      <name val="Calibri"/>
      <family val="2"/>
    </font>
    <font>
      <sz val="11"/>
      <name val="Calibri"/>
      <family val="2"/>
    </font>
    <font>
      <b/>
      <sz val="11"/>
      <color rgb="FF07A54E"/>
      <name val="Calibri"/>
      <family val="2"/>
    </font>
    <font>
      <b/>
      <sz val="11"/>
      <name val="Aptos Narrow"/>
      <family val="2"/>
      <scheme val="minor"/>
    </font>
    <font>
      <u/>
      <sz val="11"/>
      <color theme="1"/>
      <name val="Aptos Narrow"/>
      <family val="2"/>
      <scheme val="minor"/>
    </font>
    <font>
      <sz val="10"/>
      <color theme="0"/>
      <name val="Calibri"/>
      <family val="2"/>
    </font>
    <font>
      <sz val="11"/>
      <color theme="0"/>
      <name val="Calibri"/>
      <family val="2"/>
    </font>
    <font>
      <b/>
      <sz val="14"/>
      <color theme="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2"/>
        <bgColor rgb="FF000000"/>
      </patternFill>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056A38"/>
        <bgColor rgb="FF000000"/>
      </patternFill>
    </fill>
    <fill>
      <patternFill patternType="solid">
        <fgColor rgb="FF92D050"/>
        <bgColor rgb="FF000000"/>
      </patternFill>
    </fill>
  </fills>
  <borders count="32">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67">
    <xf numFmtId="0" fontId="0" fillId="0" borderId="0" xfId="0"/>
    <xf numFmtId="0" fontId="7" fillId="3" borderId="0" xfId="4" applyFont="1" applyFill="1" applyBorder="1" applyProtection="1"/>
    <xf numFmtId="43" fontId="5" fillId="2" borderId="0" xfId="1" applyFont="1" applyFill="1" applyBorder="1" applyProtection="1"/>
    <xf numFmtId="43" fontId="5" fillId="2" borderId="0" xfId="1" applyFont="1" applyFill="1" applyBorder="1" applyAlignment="1" applyProtection="1">
      <alignment vertical="center"/>
    </xf>
    <xf numFmtId="164" fontId="5" fillId="2" borderId="0" xfId="2" applyNumberFormat="1" applyFont="1" applyFill="1" applyBorder="1" applyProtection="1"/>
    <xf numFmtId="9" fontId="5" fillId="2" borderId="0" xfId="3" applyFont="1" applyFill="1" applyBorder="1" applyProtection="1"/>
    <xf numFmtId="6" fontId="4" fillId="0" borderId="11" xfId="2" applyNumberFormat="1" applyFont="1" applyFill="1" applyBorder="1" applyAlignment="1" applyProtection="1">
      <alignment horizontal="center" vertical="center"/>
    </xf>
    <xf numFmtId="6" fontId="4" fillId="0" borderId="26" xfId="2" applyNumberFormat="1" applyFont="1" applyFill="1" applyBorder="1" applyAlignment="1" applyProtection="1">
      <alignment horizontal="center" vertical="center"/>
    </xf>
    <xf numFmtId="5" fontId="4" fillId="7" borderId="25" xfId="2" applyNumberFormat="1" applyFont="1" applyFill="1" applyBorder="1" applyAlignment="1" applyProtection="1">
      <alignment horizontal="center"/>
    </xf>
    <xf numFmtId="5" fontId="4" fillId="7" borderId="28" xfId="2" applyNumberFormat="1" applyFont="1" applyFill="1" applyBorder="1" applyAlignment="1" applyProtection="1">
      <alignment horizontal="center"/>
    </xf>
    <xf numFmtId="0" fontId="0" fillId="6" borderId="9"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6" fontId="0" fillId="6" borderId="12" xfId="0" applyNumberFormat="1" applyFill="1" applyBorder="1" applyAlignment="1" applyProtection="1">
      <alignment horizontal="center" vertical="center"/>
      <protection locked="0"/>
    </xf>
    <xf numFmtId="6" fontId="0" fillId="6" borderId="13" xfId="0" applyNumberFormat="1" applyFill="1" applyBorder="1" applyAlignment="1" applyProtection="1">
      <alignment horizontal="center" vertical="center"/>
      <protection locked="0"/>
    </xf>
    <xf numFmtId="1" fontId="24" fillId="2" borderId="0" xfId="0" applyNumberFormat="1" applyFont="1" applyFill="1" applyAlignment="1" applyProtection="1">
      <alignment horizontal="center"/>
    </xf>
    <xf numFmtId="0" fontId="0" fillId="2" borderId="0" xfId="0" applyFill="1" applyProtection="1"/>
    <xf numFmtId="0" fontId="9" fillId="3" borderId="0" xfId="0" applyFont="1" applyFill="1" applyProtection="1"/>
    <xf numFmtId="0" fontId="12" fillId="2" borderId="0" xfId="0" applyFont="1" applyFill="1" applyProtection="1"/>
    <xf numFmtId="0" fontId="10" fillId="3" borderId="0" xfId="0" applyFont="1" applyFill="1" applyProtection="1"/>
    <xf numFmtId="0" fontId="11" fillId="3" borderId="0" xfId="0" applyFont="1" applyFill="1" applyProtection="1"/>
    <xf numFmtId="0" fontId="22" fillId="2" borderId="0" xfId="0" applyFont="1" applyFill="1" applyProtection="1"/>
    <xf numFmtId="0" fontId="11" fillId="2" borderId="0" xfId="0" applyFont="1" applyFill="1" applyProtection="1"/>
    <xf numFmtId="0" fontId="10" fillId="2" borderId="0" xfId="0" applyFont="1" applyFill="1" applyProtection="1"/>
    <xf numFmtId="0" fontId="13" fillId="3" borderId="0" xfId="0" applyFont="1" applyFill="1" applyAlignment="1" applyProtection="1">
      <alignment horizontal="center" vertical="center"/>
    </xf>
    <xf numFmtId="0" fontId="13" fillId="4" borderId="0" xfId="0" applyFont="1" applyFill="1" applyAlignment="1" applyProtection="1">
      <alignment horizontal="center" vertical="center"/>
    </xf>
    <xf numFmtId="0" fontId="14" fillId="4" borderId="0" xfId="0" applyFont="1" applyFill="1" applyProtection="1"/>
    <xf numFmtId="0" fontId="10" fillId="4" borderId="0" xfId="0" applyFont="1" applyFill="1" applyProtection="1"/>
    <xf numFmtId="0" fontId="11" fillId="4" borderId="0" xfId="0" applyFont="1" applyFill="1" applyProtection="1"/>
    <xf numFmtId="0" fontId="15" fillId="4" borderId="0" xfId="0" applyFont="1" applyFill="1" applyProtection="1"/>
    <xf numFmtId="0" fontId="16" fillId="2" borderId="2" xfId="0" applyFont="1" applyFill="1" applyBorder="1" applyAlignment="1" applyProtection="1">
      <alignment horizontal="left" vertical="top" wrapText="1"/>
    </xf>
    <xf numFmtId="0" fontId="16" fillId="2" borderId="3" xfId="0" applyFont="1" applyFill="1" applyBorder="1" applyAlignment="1" applyProtection="1">
      <alignment horizontal="left" vertical="top" wrapText="1"/>
    </xf>
    <xf numFmtId="0" fontId="16" fillId="2" borderId="4" xfId="0" applyFont="1" applyFill="1" applyBorder="1" applyAlignment="1" applyProtection="1">
      <alignment horizontal="left" vertical="top" wrapText="1"/>
    </xf>
    <xf numFmtId="0" fontId="4" fillId="4" borderId="0" xfId="0" applyFont="1" applyFill="1" applyAlignment="1" applyProtection="1">
      <alignment horizontal="right"/>
    </xf>
    <xf numFmtId="0" fontId="20" fillId="2" borderId="0" xfId="0" applyFont="1" applyFill="1" applyAlignment="1" applyProtection="1">
      <alignment horizontal="right"/>
    </xf>
    <xf numFmtId="0" fontId="2" fillId="2" borderId="0" xfId="0" applyFont="1" applyFill="1" applyAlignment="1" applyProtection="1">
      <alignment horizontal="right"/>
    </xf>
    <xf numFmtId="0" fontId="23" fillId="2" borderId="0" xfId="0" applyFont="1" applyFill="1" applyProtection="1"/>
    <xf numFmtId="0" fontId="18" fillId="2" borderId="0" xfId="0" applyFont="1" applyFill="1" applyProtection="1"/>
    <xf numFmtId="0" fontId="17" fillId="2" borderId="0" xfId="0" applyFont="1" applyFill="1" applyProtection="1"/>
    <xf numFmtId="0" fontId="0" fillId="3" borderId="0" xfId="0" applyFill="1" applyProtection="1"/>
    <xf numFmtId="0" fontId="0" fillId="4" borderId="0" xfId="0" applyFill="1" applyProtection="1"/>
    <xf numFmtId="0" fontId="0" fillId="2" borderId="5" xfId="0" applyFill="1" applyBorder="1" applyAlignment="1" applyProtection="1">
      <alignment horizontal="left" vertical="top" wrapText="1"/>
    </xf>
    <xf numFmtId="0" fontId="0" fillId="2" borderId="0" xfId="0" applyFill="1" applyAlignment="1" applyProtection="1">
      <alignment horizontal="left" vertical="top" wrapText="1"/>
    </xf>
    <xf numFmtId="0" fontId="0" fillId="2" borderId="6" xfId="0" applyFill="1" applyBorder="1" applyAlignment="1" applyProtection="1">
      <alignment horizontal="left" vertical="top" wrapText="1"/>
    </xf>
    <xf numFmtId="0" fontId="8" fillId="4" borderId="0" xfId="0" applyFont="1" applyFill="1" applyProtection="1"/>
    <xf numFmtId="0" fontId="8" fillId="2" borderId="0" xfId="0" applyFont="1" applyFill="1" applyProtection="1"/>
    <xf numFmtId="0" fontId="5" fillId="2" borderId="0" xfId="0" applyFont="1" applyFill="1" applyProtection="1"/>
    <xf numFmtId="0" fontId="0" fillId="5" borderId="0" xfId="0" applyFill="1" applyProtection="1"/>
    <xf numFmtId="0" fontId="0" fillId="2" borderId="7" xfId="0"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19" fillId="4" borderId="0" xfId="0" applyFont="1" applyFill="1" applyProtection="1"/>
    <xf numFmtId="0" fontId="0" fillId="2" borderId="10" xfId="0" applyFill="1" applyBorder="1" applyAlignment="1" applyProtection="1">
      <alignment vertical="top" wrapText="1"/>
    </xf>
    <xf numFmtId="0" fontId="0" fillId="2" borderId="11" xfId="0" applyFill="1" applyBorder="1" applyAlignment="1" applyProtection="1">
      <alignment vertical="top" wrapText="1"/>
    </xf>
    <xf numFmtId="0" fontId="0" fillId="7" borderId="23" xfId="0" applyFill="1" applyBorder="1" applyAlignment="1" applyProtection="1">
      <alignment vertical="top" wrapText="1"/>
    </xf>
    <xf numFmtId="0" fontId="0" fillId="7" borderId="0" xfId="0" applyFill="1" applyAlignment="1" applyProtection="1">
      <alignment vertical="top" wrapText="1"/>
    </xf>
    <xf numFmtId="0" fontId="0" fillId="2" borderId="23" xfId="0" applyFill="1" applyBorder="1" applyAlignment="1" applyProtection="1">
      <alignment vertical="top" wrapText="1"/>
    </xf>
    <xf numFmtId="0" fontId="0" fillId="2" borderId="0" xfId="0" applyFill="1" applyAlignment="1" applyProtection="1">
      <alignment vertical="top" wrapText="1"/>
    </xf>
    <xf numFmtId="0" fontId="0" fillId="0" borderId="24" xfId="0" applyBorder="1" applyAlignment="1" applyProtection="1">
      <alignment horizontal="left"/>
    </xf>
    <xf numFmtId="0" fontId="0" fillId="0" borderId="25" xfId="0" applyBorder="1" applyAlignment="1" applyProtection="1">
      <alignment horizontal="left"/>
    </xf>
    <xf numFmtId="0" fontId="5" fillId="2" borderId="0" xfId="0" applyFont="1" applyFill="1" applyAlignment="1" applyProtection="1">
      <alignment horizontal="left"/>
    </xf>
    <xf numFmtId="0" fontId="8" fillId="2" borderId="0" xfId="0" applyFont="1" applyFill="1" applyAlignment="1" applyProtection="1">
      <alignment horizontal="left"/>
    </xf>
    <xf numFmtId="0" fontId="4" fillId="4" borderId="0" xfId="0" applyFont="1" applyFill="1" applyProtection="1"/>
    <xf numFmtId="0" fontId="2" fillId="8" borderId="19" xfId="0" applyFont="1" applyFill="1" applyBorder="1" applyProtection="1"/>
    <xf numFmtId="0" fontId="5" fillId="8" borderId="20" xfId="0" applyFont="1" applyFill="1" applyBorder="1" applyProtection="1"/>
    <xf numFmtId="0" fontId="5" fillId="8" borderId="20" xfId="0" applyFont="1" applyFill="1" applyBorder="1" applyAlignment="1" applyProtection="1">
      <alignment horizontal="center" wrapText="1"/>
    </xf>
    <xf numFmtId="0" fontId="5" fillId="8" borderId="21" xfId="0" applyFont="1" applyFill="1" applyBorder="1" applyProtection="1"/>
    <xf numFmtId="0" fontId="0" fillId="2" borderId="22" xfId="0" applyFill="1" applyBorder="1" applyAlignment="1" applyProtection="1">
      <alignment horizontal="left" vertical="top"/>
    </xf>
    <xf numFmtId="0" fontId="0" fillId="2" borderId="3" xfId="0" applyFill="1" applyBorder="1" applyAlignment="1" applyProtection="1">
      <alignment horizontal="left" vertical="top"/>
    </xf>
    <xf numFmtId="0" fontId="0" fillId="7" borderId="23" xfId="0" applyFill="1" applyBorder="1" applyAlignment="1" applyProtection="1">
      <alignment horizontal="left" vertical="top"/>
    </xf>
    <xf numFmtId="0" fontId="0" fillId="7" borderId="0" xfId="0" applyFill="1" applyAlignment="1" applyProtection="1">
      <alignment horizontal="left" vertical="top"/>
    </xf>
    <xf numFmtId="0" fontId="0" fillId="2" borderId="23" xfId="0" applyFill="1" applyBorder="1" applyAlignment="1" applyProtection="1">
      <alignment horizontal="left" vertical="top"/>
    </xf>
    <xf numFmtId="0" fontId="0" fillId="2" borderId="0" xfId="0" applyFill="1" applyAlignment="1" applyProtection="1">
      <alignment horizontal="left" vertical="top"/>
    </xf>
    <xf numFmtId="0" fontId="0" fillId="7" borderId="24" xfId="0" applyFill="1" applyBorder="1" applyAlignment="1" applyProtection="1">
      <alignment horizontal="left" vertical="top"/>
    </xf>
    <xf numFmtId="0" fontId="0" fillId="7" borderId="25" xfId="0" applyFill="1" applyBorder="1" applyAlignment="1" applyProtection="1">
      <alignment horizontal="left" vertical="top"/>
    </xf>
    <xf numFmtId="0" fontId="8" fillId="4" borderId="0" xfId="0" applyFont="1" applyFill="1" applyAlignment="1" applyProtection="1">
      <alignment horizontal="center" wrapText="1"/>
    </xf>
    <xf numFmtId="0" fontId="0" fillId="2" borderId="2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7" borderId="23" xfId="0" applyFill="1" applyBorder="1" applyAlignment="1" applyProtection="1">
      <alignment horizontal="left" vertical="top" wrapText="1"/>
    </xf>
    <xf numFmtId="0" fontId="0" fillId="7" borderId="0" xfId="0" applyFill="1" applyAlignment="1" applyProtection="1">
      <alignment horizontal="left" vertical="top" wrapText="1"/>
    </xf>
    <xf numFmtId="0" fontId="0" fillId="2" borderId="2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25" xfId="0" applyFill="1" applyBorder="1" applyAlignment="1" applyProtection="1">
      <alignment horizontal="left" vertical="top" wrapText="1"/>
    </xf>
    <xf numFmtId="0" fontId="2" fillId="2" borderId="0" xfId="0" applyFont="1" applyFill="1" applyProtection="1"/>
    <xf numFmtId="0" fontId="2" fillId="2" borderId="0" xfId="0" applyFont="1" applyFill="1" applyAlignment="1" applyProtection="1">
      <alignment horizontal="center"/>
    </xf>
    <xf numFmtId="6" fontId="5" fillId="2" borderId="0" xfId="0" applyNumberFormat="1" applyFont="1" applyFill="1" applyAlignment="1" applyProtection="1">
      <alignment horizontal="center" vertical="center"/>
    </xf>
    <xf numFmtId="0" fontId="0" fillId="2" borderId="22" xfId="0" applyFill="1" applyBorder="1" applyAlignment="1" applyProtection="1">
      <alignment horizontal="left" vertical="center"/>
    </xf>
    <xf numFmtId="0" fontId="0" fillId="2" borderId="3" xfId="0" applyFill="1" applyBorder="1" applyAlignment="1" applyProtection="1">
      <alignment horizontal="lef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xf>
    <xf numFmtId="0" fontId="0" fillId="7" borderId="23" xfId="0" applyFill="1" applyBorder="1" applyAlignment="1" applyProtection="1">
      <alignment horizontal="left" vertical="center"/>
    </xf>
    <xf numFmtId="0" fontId="0" fillId="7" borderId="0" xfId="0" applyFill="1" applyAlignment="1" applyProtection="1">
      <alignment horizontal="left" vertical="center"/>
    </xf>
    <xf numFmtId="0" fontId="0" fillId="2" borderId="24" xfId="0" applyFill="1" applyBorder="1" applyAlignment="1" applyProtection="1">
      <alignment horizontal="left" vertical="center"/>
    </xf>
    <xf numFmtId="0" fontId="0" fillId="2" borderId="25" xfId="0" applyFill="1" applyBorder="1" applyAlignment="1" applyProtection="1">
      <alignment horizontal="left" vertical="center"/>
    </xf>
    <xf numFmtId="0" fontId="0" fillId="2" borderId="15" xfId="0" applyFill="1" applyBorder="1" applyAlignment="1" applyProtection="1">
      <alignment horizontal="left" vertical="top"/>
    </xf>
    <xf numFmtId="0" fontId="0" fillId="2" borderId="16" xfId="0" applyFill="1" applyBorder="1" applyAlignment="1" applyProtection="1">
      <alignment horizontal="left" vertical="top"/>
    </xf>
    <xf numFmtId="6" fontId="5" fillId="2" borderId="0" xfId="0" applyNumberFormat="1" applyFont="1" applyFill="1" applyAlignment="1" applyProtection="1">
      <alignment vertical="center"/>
    </xf>
    <xf numFmtId="0" fontId="0" fillId="2" borderId="10" xfId="0" applyFill="1" applyBorder="1" applyAlignment="1" applyProtection="1">
      <alignment horizontal="left" vertical="center"/>
    </xf>
    <xf numFmtId="0" fontId="0" fillId="2" borderId="11" xfId="0" applyFill="1" applyBorder="1" applyAlignment="1" applyProtection="1">
      <alignment horizontal="left" vertical="center"/>
    </xf>
    <xf numFmtId="6" fontId="0" fillId="2" borderId="11" xfId="0" applyNumberFormat="1" applyFill="1" applyBorder="1" applyAlignment="1" applyProtection="1">
      <alignment horizontal="center" vertical="center"/>
    </xf>
    <xf numFmtId="6" fontId="0" fillId="2" borderId="26" xfId="0" applyNumberFormat="1" applyFill="1" applyBorder="1" applyAlignment="1" applyProtection="1">
      <alignment horizontal="center" vertical="center"/>
    </xf>
    <xf numFmtId="0" fontId="20" fillId="2" borderId="0" xfId="0" applyFont="1" applyFill="1" applyAlignment="1" applyProtection="1">
      <alignment horizontal="center"/>
    </xf>
    <xf numFmtId="0" fontId="8" fillId="2" borderId="0" xfId="0" applyFont="1" applyFill="1" applyAlignment="1" applyProtection="1">
      <alignment horizontal="center"/>
    </xf>
    <xf numFmtId="6" fontId="0" fillId="7" borderId="0" xfId="0" applyNumberFormat="1" applyFill="1" applyAlignment="1" applyProtection="1">
      <alignment horizontal="center" vertical="center"/>
    </xf>
    <xf numFmtId="6" fontId="0" fillId="7" borderId="27" xfId="0" applyNumberFormat="1" applyFill="1" applyBorder="1" applyAlignment="1" applyProtection="1">
      <alignment horizontal="center" vertical="center"/>
    </xf>
    <xf numFmtId="0" fontId="8" fillId="4" borderId="0" xfId="0" applyFont="1" applyFill="1" applyAlignment="1" applyProtection="1">
      <alignment vertical="center"/>
    </xf>
    <xf numFmtId="0" fontId="8" fillId="2" borderId="0" xfId="0" applyFont="1" applyFill="1" applyAlignment="1" applyProtection="1">
      <alignment vertical="center"/>
    </xf>
    <xf numFmtId="0" fontId="8" fillId="2" borderId="0" xfId="0" applyFont="1" applyFill="1" applyAlignment="1" applyProtection="1">
      <alignment horizontal="center" vertical="center"/>
    </xf>
    <xf numFmtId="0" fontId="8" fillId="2" borderId="0" xfId="0" applyFont="1" applyFill="1" applyAlignment="1" applyProtection="1">
      <alignment horizontal="right" vertical="center"/>
    </xf>
    <xf numFmtId="6" fontId="8" fillId="2" borderId="0" xfId="0" applyNumberFormat="1" applyFont="1" applyFill="1" applyAlignment="1" applyProtection="1">
      <alignment horizontal="center" vertical="center"/>
    </xf>
    <xf numFmtId="0" fontId="4" fillId="2" borderId="24" xfId="0" applyFont="1" applyFill="1" applyBorder="1" applyAlignment="1" applyProtection="1">
      <alignment horizontal="left"/>
    </xf>
    <xf numFmtId="0" fontId="4" fillId="2" borderId="25" xfId="0" applyFont="1" applyFill="1" applyBorder="1" applyAlignment="1" applyProtection="1">
      <alignment horizontal="left"/>
    </xf>
    <xf numFmtId="6" fontId="4" fillId="2" borderId="25" xfId="0" applyNumberFormat="1" applyFont="1" applyFill="1" applyBorder="1" applyAlignment="1" applyProtection="1">
      <alignment horizontal="center"/>
    </xf>
    <xf numFmtId="6" fontId="4" fillId="2" borderId="28" xfId="0" applyNumberFormat="1" applyFont="1" applyFill="1" applyBorder="1" applyAlignment="1" applyProtection="1">
      <alignment horizontal="center"/>
    </xf>
    <xf numFmtId="0" fontId="0" fillId="4" borderId="0" xfId="0" applyFill="1" applyAlignment="1" applyProtection="1">
      <alignment horizontal="center" vertical="center"/>
    </xf>
    <xf numFmtId="0" fontId="0" fillId="4" borderId="0" xfId="0" applyFill="1" applyAlignment="1" applyProtection="1">
      <alignment vertical="center"/>
    </xf>
    <xf numFmtId="0" fontId="8" fillId="2" borderId="29" xfId="0" applyFont="1" applyFill="1" applyBorder="1" applyAlignment="1" applyProtection="1">
      <alignment horizontal="left" vertical="top" wrapText="1"/>
    </xf>
    <xf numFmtId="0" fontId="8" fillId="2" borderId="30" xfId="0" applyFont="1" applyFill="1" applyBorder="1" applyAlignment="1" applyProtection="1">
      <alignment horizontal="left" vertical="top" wrapText="1"/>
    </xf>
    <xf numFmtId="6" fontId="0" fillId="2" borderId="30" xfId="0" applyNumberFormat="1" applyFill="1" applyBorder="1" applyAlignment="1" applyProtection="1">
      <alignment horizontal="center"/>
    </xf>
    <xf numFmtId="6" fontId="0" fillId="2" borderId="31" xfId="0" applyNumberFormat="1" applyFill="1" applyBorder="1" applyAlignment="1" applyProtection="1">
      <alignment horizontal="center"/>
    </xf>
    <xf numFmtId="0" fontId="5" fillId="2" borderId="0" xfId="0" applyFont="1" applyFill="1" applyAlignment="1" applyProtection="1">
      <alignment horizontal="center"/>
    </xf>
    <xf numFmtId="0" fontId="0" fillId="4" borderId="0" xfId="0" applyFill="1" applyAlignment="1" applyProtection="1">
      <alignment horizontal="left" vertical="center"/>
    </xf>
    <xf numFmtId="0" fontId="2" fillId="2" borderId="0" xfId="0" applyFont="1" applyFill="1" applyAlignment="1" applyProtection="1">
      <alignment horizontal="left"/>
    </xf>
    <xf numFmtId="6" fontId="5" fillId="2" borderId="0" xfId="0" applyNumberFormat="1" applyFont="1" applyFill="1" applyAlignment="1" applyProtection="1">
      <alignment horizontal="center"/>
    </xf>
    <xf numFmtId="0" fontId="0" fillId="2" borderId="29" xfId="0" applyFill="1" applyBorder="1" applyAlignment="1" applyProtection="1">
      <alignment horizontal="left" vertical="top" wrapText="1"/>
    </xf>
    <xf numFmtId="0" fontId="0" fillId="2" borderId="30" xfId="0" applyFill="1" applyBorder="1" applyAlignment="1" applyProtection="1">
      <alignment horizontal="left" vertical="top" wrapText="1"/>
    </xf>
    <xf numFmtId="6" fontId="0" fillId="0" borderId="30" xfId="0" applyNumberFormat="1" applyBorder="1" applyAlignment="1" applyProtection="1">
      <alignment horizontal="center"/>
    </xf>
    <xf numFmtId="6" fontId="0" fillId="0" borderId="31" xfId="0" applyNumberFormat="1" applyBorder="1" applyAlignment="1" applyProtection="1">
      <alignment horizontal="center"/>
    </xf>
    <xf numFmtId="164" fontId="5" fillId="2" borderId="0" xfId="0" applyNumberFormat="1" applyFont="1" applyFill="1" applyAlignment="1" applyProtection="1">
      <alignment horizontal="center"/>
    </xf>
    <xf numFmtId="6" fontId="5" fillId="2" borderId="0" xfId="0" applyNumberFormat="1" applyFont="1" applyFill="1" applyProtection="1"/>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4" fillId="7" borderId="24" xfId="0" applyFont="1" applyFill="1" applyBorder="1" applyAlignment="1" applyProtection="1">
      <alignment horizontal="left"/>
    </xf>
    <xf numFmtId="0" fontId="4" fillId="7" borderId="25" xfId="0" applyFont="1" applyFill="1" applyBorder="1" applyAlignment="1" applyProtection="1">
      <alignment horizontal="left"/>
    </xf>
    <xf numFmtId="0" fontId="0" fillId="3" borderId="2" xfId="0" applyFill="1" applyBorder="1" applyAlignment="1" applyProtection="1">
      <alignment horizontal="left"/>
    </xf>
    <xf numFmtId="0" fontId="0" fillId="3" borderId="3" xfId="0" applyFill="1" applyBorder="1" applyAlignment="1" applyProtection="1">
      <alignment horizontal="left"/>
    </xf>
    <xf numFmtId="0" fontId="0" fillId="3" borderId="4" xfId="0" applyFill="1" applyBorder="1" applyAlignment="1" applyProtection="1">
      <alignment horizontal="left"/>
    </xf>
    <xf numFmtId="0" fontId="5" fillId="2" borderId="0" xfId="0" applyFont="1" applyFill="1" applyAlignment="1" applyProtection="1">
      <alignment horizontal="right" vertical="center"/>
    </xf>
    <xf numFmtId="0" fontId="0" fillId="3" borderId="5" xfId="0" applyFill="1" applyBorder="1" applyAlignment="1" applyProtection="1">
      <alignment horizontal="left"/>
    </xf>
    <xf numFmtId="0" fontId="0" fillId="3" borderId="0" xfId="0" applyFill="1" applyAlignment="1" applyProtection="1">
      <alignment horizontal="left"/>
    </xf>
    <xf numFmtId="0" fontId="0" fillId="3" borderId="6" xfId="0" applyFill="1" applyBorder="1" applyAlignment="1" applyProtection="1">
      <alignment horizontal="left"/>
    </xf>
    <xf numFmtId="0" fontId="21" fillId="3" borderId="5" xfId="0" applyFont="1" applyFill="1" applyBorder="1" applyAlignment="1" applyProtection="1">
      <alignment horizontal="left"/>
    </xf>
    <xf numFmtId="0" fontId="21" fillId="3" borderId="0" xfId="0" applyFont="1" applyFill="1" applyAlignment="1" applyProtection="1">
      <alignment horizontal="left"/>
    </xf>
    <xf numFmtId="0" fontId="21" fillId="3" borderId="6" xfId="0" applyFont="1" applyFill="1" applyBorder="1" applyAlignment="1" applyProtection="1">
      <alignment horizontal="left"/>
    </xf>
    <xf numFmtId="0" fontId="0" fillId="3" borderId="5" xfId="0" applyFill="1" applyBorder="1" applyAlignment="1" applyProtection="1">
      <alignment horizontal="right" vertical="top"/>
    </xf>
    <xf numFmtId="0" fontId="0" fillId="3" borderId="0" xfId="0" applyFill="1" applyAlignment="1" applyProtection="1">
      <alignment vertical="top" wrapText="1"/>
    </xf>
    <xf numFmtId="0" fontId="0" fillId="3" borderId="6" xfId="0" applyFill="1" applyBorder="1" applyAlignment="1" applyProtection="1">
      <alignment vertical="top" wrapText="1"/>
    </xf>
    <xf numFmtId="0" fontId="21" fillId="2" borderId="5" xfId="0" applyFont="1" applyFill="1" applyBorder="1" applyAlignment="1" applyProtection="1">
      <alignment horizontal="left" vertical="top"/>
    </xf>
    <xf numFmtId="0" fontId="0" fillId="2" borderId="6" xfId="0" applyFill="1" applyBorder="1" applyProtection="1"/>
    <xf numFmtId="0" fontId="8" fillId="2" borderId="6" xfId="0" applyFont="1" applyFill="1" applyBorder="1" applyProtection="1"/>
    <xf numFmtId="0" fontId="0" fillId="2" borderId="5" xfId="0" applyFill="1" applyBorder="1" applyProtection="1"/>
    <xf numFmtId="0" fontId="0" fillId="2" borderId="7" xfId="0" applyFill="1" applyBorder="1" applyProtection="1"/>
    <xf numFmtId="0" fontId="0" fillId="2" borderId="1" xfId="0" applyFill="1" applyBorder="1" applyProtection="1"/>
    <xf numFmtId="0" fontId="8" fillId="2" borderId="1" xfId="0" applyFont="1" applyFill="1" applyBorder="1" applyProtection="1"/>
    <xf numFmtId="0" fontId="8" fillId="2" borderId="8" xfId="0" applyFont="1" applyFill="1" applyBorder="1" applyProtection="1"/>
    <xf numFmtId="0" fontId="3" fillId="2" borderId="0" xfId="0" applyFont="1" applyFill="1" applyProtection="1"/>
    <xf numFmtId="0" fontId="0" fillId="6" borderId="9"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164" fontId="8" fillId="9" borderId="17" xfId="2" applyNumberFormat="1" applyFont="1" applyFill="1" applyBorder="1" applyAlignment="1" applyProtection="1">
      <alignment horizontal="center"/>
      <protection locked="0"/>
    </xf>
    <xf numFmtId="164" fontId="8" fillId="9" borderId="18" xfId="2" applyNumberFormat="1" applyFont="1" applyFill="1" applyBorder="1" applyAlignment="1" applyProtection="1">
      <alignment horizontal="center"/>
      <protection locked="0"/>
    </xf>
    <xf numFmtId="1" fontId="0" fillId="6" borderId="9" xfId="0" applyNumberFormat="1" applyFill="1" applyBorder="1" applyAlignment="1" applyProtection="1">
      <alignment horizontal="center" vertical="top"/>
      <protection locked="0"/>
    </xf>
    <xf numFmtId="1" fontId="0" fillId="6" borderId="14" xfId="0" applyNumberFormat="1" applyFill="1" applyBorder="1" applyAlignment="1" applyProtection="1">
      <alignment horizontal="center" vertical="top"/>
      <protection locked="0"/>
    </xf>
    <xf numFmtId="1" fontId="0" fillId="6" borderId="17" xfId="0" applyNumberFormat="1" applyFill="1" applyBorder="1" applyAlignment="1" applyProtection="1">
      <alignment horizontal="center" vertical="top"/>
      <protection locked="0"/>
    </xf>
    <xf numFmtId="1" fontId="0" fillId="6" borderId="18" xfId="0" applyNumberFormat="1" applyFill="1" applyBorder="1" applyAlignment="1" applyProtection="1">
      <alignment horizontal="center" vertical="top"/>
      <protection locked="0"/>
    </xf>
    <xf numFmtId="0" fontId="0" fillId="6" borderId="17" xfId="0" applyFill="1" applyBorder="1" applyAlignment="1" applyProtection="1">
      <alignment horizontal="center" vertical="top"/>
      <protection locked="0"/>
    </xf>
    <xf numFmtId="0" fontId="0" fillId="6" borderId="18" xfId="0" applyFill="1" applyBorder="1" applyAlignment="1" applyProtection="1">
      <alignment horizontal="center" vertical="top"/>
      <protection locked="0"/>
    </xf>
    <xf numFmtId="38" fontId="0" fillId="6" borderId="17" xfId="0" applyNumberFormat="1" applyFill="1" applyBorder="1" applyAlignment="1" applyProtection="1">
      <alignment horizontal="center" vertical="center"/>
      <protection locked="0"/>
    </xf>
    <xf numFmtId="38" fontId="0" fillId="6" borderId="18" xfId="0" applyNumberFormat="1" applyFill="1" applyBorder="1" applyAlignment="1" applyProtection="1">
      <alignment horizontal="center" vertical="center"/>
      <protection locked="0"/>
    </xf>
  </cellXfs>
  <cellStyles count="5">
    <cellStyle name="Comma" xfId="1" builtinId="3"/>
    <cellStyle name="Currency" xfId="2" builtinId="4"/>
    <cellStyle name="Hyperlink" xfId="4" builtinId="8"/>
    <cellStyle name="Normal" xfId="0" builtinId="0"/>
    <cellStyle name="Percent" xfId="3" builtinId="5"/>
  </cellStyles>
  <dxfs count="4">
    <dxf>
      <font>
        <color rgb="FF056A38"/>
      </font>
      <fill>
        <patternFill patternType="solid">
          <fgColor auto="1"/>
          <bgColor theme="9" tint="0.79998168889431442"/>
        </patternFill>
      </fill>
    </dxf>
    <dxf>
      <font>
        <color rgb="FFFF0000"/>
      </font>
      <fill>
        <patternFill patternType="solid">
          <fgColor auto="1"/>
          <bgColor rgb="FFFFCCCC"/>
        </patternFill>
      </fill>
    </dxf>
    <dxf>
      <font>
        <color rgb="FF056A38"/>
      </font>
      <fill>
        <patternFill>
          <bgColor theme="9" tint="0.79998168889431442"/>
        </patternFill>
      </fill>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bruns/AppData/Local/Microsoft/Windows/INetCache/Content.Outlook/OD6YNJJK/WHEDA%202026%20Multifamily%20Application%20-%20v26.2.2%20UNLOCKED.xlsx" TargetMode="External"/><Relationship Id="rId2" Type="http://schemas.openxmlformats.org/officeDocument/2006/relationships/externalLinkPath" Target="file:///C:\Users\ebruns\AppData\Local\Microsoft\Windows\INetCache\Content.Outlook\OD6YNJJK\WHEDA%202026%20Multifamily%20Application%20-%20v26.2.2%20UNLOCKED.xlsx" TargetMode="External"/><Relationship Id="rId1" Type="http://schemas.openxmlformats.org/officeDocument/2006/relationships/externalLinkPath" Target="/Users/ebruns/AppData/Local/Microsoft/Windows/INetCache/Content.Outlook/OD6YNJJK/WHEDA%202026%20Multifamily%20Application%20-%20v26.2.2%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hange Log"/>
      <sheetName val="QAP Constants"/>
      <sheetName val="Dropdown Lists"/>
      <sheetName val="ProLink"/>
      <sheetName val="ProLink Mapping"/>
      <sheetName val="1. TOC"/>
      <sheetName val="2. Project Summary"/>
      <sheetName val="3. Project Location"/>
      <sheetName val="4. Project Description"/>
      <sheetName val="5. Applicant Information"/>
      <sheetName val="6. Site Description"/>
      <sheetName val="7. Site Control"/>
      <sheetName val="8. Zoning"/>
      <sheetName val="9. Ownership and Project Team"/>
      <sheetName val="10. Project and Unit Amenities"/>
      <sheetName val="Unit Mix Helper"/>
      <sheetName val="State HTC Gap"/>
      <sheetName val="11. Unit Mix"/>
      <sheetName val="12. Funding Sources"/>
      <sheetName val="13. Construction Cost SOV"/>
      <sheetName val="14. Project Costs"/>
      <sheetName val="15. Credit Calculation"/>
      <sheetName val="16. Projected Operating Costs"/>
      <sheetName val="17. Cash Flow and Reserves"/>
      <sheetName val="18. Max Cost Model"/>
      <sheetName val="19. Construction Draw Schedule"/>
      <sheetName val="20. Instructions Scoring Sum"/>
      <sheetName val="21. Location Score"/>
      <sheetName val="22. Tenants Served Score"/>
      <sheetName val="23. Building Design Score"/>
      <sheetName val="24. Development Process Score"/>
      <sheetName val="Threshold Checklist"/>
      <sheetName val="Self Scoring Checklist"/>
      <sheetName val="WHEDA Loan Signatures"/>
      <sheetName val="Tax Credit Signatures"/>
      <sheetName val="App R Data"/>
      <sheetName val="SD_Dropdowns"/>
      <sheetName val="RentLimits"/>
      <sheetName val="IncomeLimits"/>
      <sheetName val="ACR Form"/>
    </sheetNames>
    <sheetDataSet>
      <sheetData sheetId="0"/>
      <sheetData sheetId="1"/>
      <sheetData sheetId="2">
        <row r="2">
          <cell r="A2" t="str">
            <v>Yes</v>
          </cell>
        </row>
        <row r="3">
          <cell r="A3" t="str">
            <v>No</v>
          </cell>
        </row>
      </sheetData>
      <sheetData sheetId="3"/>
      <sheetData sheetId="4"/>
      <sheetData sheetId="5">
        <row r="4">
          <cell r="B4" t="str">
            <v>Table of Contents</v>
          </cell>
        </row>
      </sheetData>
      <sheetData sheetId="6"/>
      <sheetData sheetId="7"/>
      <sheetData sheetId="8"/>
      <sheetData sheetId="9"/>
      <sheetData sheetId="10"/>
      <sheetData sheetId="11"/>
      <sheetData sheetId="12"/>
      <sheetData sheetId="13"/>
      <sheetData sheetId="14"/>
      <sheetData sheetId="15"/>
      <sheetData sheetId="16"/>
      <sheetData sheetId="17">
        <row r="130">
          <cell r="F130">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56D7-5A12-4F34-93AF-DC08C74CD2B5}">
  <dimension ref="A1:DX144"/>
  <sheetViews>
    <sheetView tabSelected="1" zoomScaleNormal="100" workbookViewId="0">
      <selection activeCell="M20" sqref="M20:N20"/>
    </sheetView>
  </sheetViews>
  <sheetFormatPr defaultColWidth="8.88671875" defaultRowHeight="14.4" x14ac:dyDescent="0.3"/>
  <cols>
    <col min="1" max="1" width="4.5546875" style="15" customWidth="1"/>
    <col min="2" max="2" width="6.33203125" style="15" customWidth="1"/>
    <col min="3" max="10" width="9.33203125" style="15" customWidth="1"/>
    <col min="11" max="14" width="9.33203125" style="44" customWidth="1"/>
    <col min="15" max="15" width="10" style="44" customWidth="1"/>
    <col min="16" max="16" width="10" style="154" customWidth="1"/>
    <col min="17" max="17" width="10" style="45" customWidth="1"/>
    <col min="18" max="18" width="20.44140625" style="45" customWidth="1"/>
    <col min="19" max="19" width="13.88671875" style="45" customWidth="1"/>
    <col min="20" max="20" width="12.33203125" style="45" customWidth="1"/>
    <col min="21" max="30" width="10" style="45" customWidth="1"/>
    <col min="31" max="33" width="8.88671875" style="45"/>
    <col min="34" max="37" width="8.88671875" style="44"/>
    <col min="38" max="16384" width="8.88671875" style="15"/>
  </cols>
  <sheetData>
    <row r="1" spans="1:128" ht="18" x14ac:dyDescent="0.35">
      <c r="A1" s="14" t="s">
        <v>76</v>
      </c>
      <c r="B1" s="14"/>
      <c r="C1" s="14"/>
      <c r="D1" s="14"/>
      <c r="E1" s="14"/>
      <c r="F1" s="14"/>
      <c r="G1" s="14"/>
      <c r="H1" s="14"/>
      <c r="I1" s="14"/>
      <c r="J1" s="14"/>
      <c r="K1" s="14"/>
      <c r="L1" s="14"/>
      <c r="M1" s="14"/>
      <c r="N1" s="14"/>
      <c r="O1" s="14"/>
      <c r="P1" s="15"/>
      <c r="Q1" s="15"/>
      <c r="R1" s="15"/>
      <c r="S1" s="15"/>
      <c r="T1" s="15"/>
      <c r="U1" s="15"/>
      <c r="V1" s="15"/>
      <c r="W1" s="15"/>
      <c r="X1" s="15"/>
      <c r="Y1" s="15"/>
      <c r="Z1" s="15"/>
      <c r="AA1" s="15"/>
      <c r="AB1" s="15"/>
      <c r="AC1" s="15"/>
      <c r="AD1" s="15"/>
      <c r="AE1" s="15"/>
      <c r="AF1" s="15"/>
      <c r="AG1" s="15"/>
      <c r="AH1" s="15"/>
      <c r="AI1" s="15"/>
      <c r="AJ1" s="15"/>
      <c r="AK1" s="15"/>
    </row>
    <row r="2" spans="1:128" ht="18" x14ac:dyDescent="0.35">
      <c r="A2" s="14" t="s">
        <v>75</v>
      </c>
      <c r="B2" s="14"/>
      <c r="C2" s="14"/>
      <c r="D2" s="14"/>
      <c r="E2" s="14"/>
      <c r="F2" s="14"/>
      <c r="G2" s="14"/>
      <c r="H2" s="14"/>
      <c r="I2" s="14"/>
      <c r="J2" s="14"/>
      <c r="K2" s="14"/>
      <c r="L2" s="14"/>
      <c r="M2" s="14"/>
      <c r="N2" s="14"/>
      <c r="O2" s="14"/>
      <c r="P2" s="15"/>
      <c r="Q2" s="15"/>
      <c r="R2" s="15"/>
      <c r="S2" s="15"/>
      <c r="T2" s="15"/>
      <c r="U2" s="15"/>
      <c r="V2" s="15"/>
      <c r="W2" s="15"/>
      <c r="X2" s="15"/>
      <c r="Y2" s="15"/>
      <c r="Z2" s="15"/>
      <c r="AA2" s="15"/>
      <c r="AB2" s="15"/>
      <c r="AC2" s="15"/>
      <c r="AD2" s="15"/>
      <c r="AE2" s="15"/>
      <c r="AF2" s="15"/>
      <c r="AG2" s="15"/>
      <c r="AH2" s="15"/>
      <c r="AI2" s="15"/>
      <c r="AJ2" s="15"/>
      <c r="AK2" s="15"/>
    </row>
    <row r="3" spans="1:128" s="22" customFormat="1" ht="18" x14ac:dyDescent="0.35">
      <c r="A3" s="16"/>
      <c r="B3" s="17" t="s">
        <v>0</v>
      </c>
      <c r="C3" s="18"/>
      <c r="D3" s="18"/>
      <c r="E3" s="18"/>
      <c r="F3" s="18"/>
      <c r="G3" s="18"/>
      <c r="H3" s="18"/>
      <c r="I3" s="18"/>
      <c r="J3" s="18"/>
      <c r="K3" s="19"/>
      <c r="L3" s="19"/>
      <c r="M3" s="19"/>
      <c r="N3" s="19"/>
      <c r="O3" s="19"/>
      <c r="P3" s="19"/>
      <c r="Q3" s="20"/>
      <c r="R3" s="20"/>
      <c r="S3" s="20"/>
      <c r="T3" s="20"/>
      <c r="U3" s="20"/>
      <c r="V3" s="20"/>
      <c r="W3" s="20"/>
      <c r="X3" s="20"/>
      <c r="Y3" s="20"/>
      <c r="Z3" s="20"/>
      <c r="AA3" s="20"/>
      <c r="AB3" s="20"/>
      <c r="AC3" s="20"/>
      <c r="AD3" s="20"/>
      <c r="AE3" s="20"/>
      <c r="AF3" s="20"/>
      <c r="AG3" s="20"/>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row>
    <row r="4" spans="1:128" s="22" customFormat="1" ht="13.8" x14ac:dyDescent="0.3">
      <c r="A4" s="23"/>
      <c r="B4" s="24"/>
      <c r="C4" s="24"/>
      <c r="D4" s="24"/>
      <c r="E4" s="25"/>
      <c r="F4" s="26"/>
      <c r="G4" s="26"/>
      <c r="H4" s="26"/>
      <c r="I4" s="26"/>
      <c r="J4" s="26"/>
      <c r="K4" s="27"/>
      <c r="L4" s="27"/>
      <c r="M4" s="27"/>
      <c r="N4" s="27"/>
      <c r="O4" s="27"/>
      <c r="P4" s="19"/>
      <c r="Q4" s="20"/>
      <c r="R4" s="20"/>
      <c r="S4" s="20"/>
      <c r="T4" s="20"/>
      <c r="U4" s="20"/>
      <c r="V4" s="20"/>
      <c r="W4" s="20"/>
      <c r="X4" s="20"/>
      <c r="Y4" s="20"/>
      <c r="Z4" s="20"/>
      <c r="AA4" s="20"/>
      <c r="AB4" s="20"/>
      <c r="AC4" s="20"/>
      <c r="AD4" s="20"/>
      <c r="AE4" s="20"/>
      <c r="AF4" s="20"/>
      <c r="AG4" s="20"/>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row>
    <row r="5" spans="1:128" s="37" customFormat="1" ht="15.6" x14ac:dyDescent="0.3">
      <c r="A5" s="1"/>
      <c r="B5" s="28"/>
      <c r="C5" s="29"/>
      <c r="D5" s="30"/>
      <c r="E5" s="30"/>
      <c r="F5" s="30"/>
      <c r="G5" s="30"/>
      <c r="H5" s="30"/>
      <c r="I5" s="30"/>
      <c r="J5" s="30"/>
      <c r="K5" s="30"/>
      <c r="L5" s="30"/>
      <c r="M5" s="30"/>
      <c r="N5" s="31"/>
      <c r="O5" s="32"/>
      <c r="P5" s="33"/>
      <c r="Q5" s="34"/>
      <c r="R5" s="34"/>
      <c r="S5" s="35"/>
      <c r="T5" s="35"/>
      <c r="U5" s="35"/>
      <c r="V5" s="35"/>
      <c r="W5" s="35"/>
      <c r="X5" s="35"/>
      <c r="Y5" s="35"/>
      <c r="Z5" s="35"/>
      <c r="AA5" s="35"/>
      <c r="AB5" s="35"/>
      <c r="AC5" s="35"/>
      <c r="AD5" s="35"/>
      <c r="AE5" s="35"/>
      <c r="AF5" s="35"/>
      <c r="AG5" s="35"/>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row>
    <row r="6" spans="1:128" x14ac:dyDescent="0.3">
      <c r="A6" s="38"/>
      <c r="B6" s="39"/>
      <c r="C6" s="40" t="s">
        <v>1</v>
      </c>
      <c r="D6" s="41"/>
      <c r="E6" s="41"/>
      <c r="F6" s="41"/>
      <c r="G6" s="41"/>
      <c r="H6" s="41"/>
      <c r="I6" s="41"/>
      <c r="J6" s="41"/>
      <c r="K6" s="41"/>
      <c r="L6" s="41"/>
      <c r="M6" s="41"/>
      <c r="N6" s="42"/>
      <c r="O6" s="43"/>
      <c r="P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row>
    <row r="7" spans="1:128" x14ac:dyDescent="0.3">
      <c r="B7" s="46"/>
      <c r="C7" s="40" t="s">
        <v>2</v>
      </c>
      <c r="D7" s="41"/>
      <c r="E7" s="41"/>
      <c r="F7" s="41"/>
      <c r="G7" s="41"/>
      <c r="H7" s="41"/>
      <c r="I7" s="41"/>
      <c r="J7" s="41"/>
      <c r="K7" s="41"/>
      <c r="L7" s="41"/>
      <c r="M7" s="41"/>
      <c r="N7" s="42"/>
      <c r="O7" s="43"/>
      <c r="P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row>
    <row r="8" spans="1:128" x14ac:dyDescent="0.3">
      <c r="B8" s="46"/>
      <c r="C8" s="40"/>
      <c r="D8" s="41"/>
      <c r="E8" s="41"/>
      <c r="F8" s="41"/>
      <c r="G8" s="41"/>
      <c r="H8" s="41"/>
      <c r="I8" s="41"/>
      <c r="J8" s="41"/>
      <c r="K8" s="41"/>
      <c r="L8" s="41"/>
      <c r="M8" s="41"/>
      <c r="N8" s="42"/>
      <c r="O8" s="43"/>
      <c r="P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row>
    <row r="9" spans="1:128" ht="88.2" customHeight="1" x14ac:dyDescent="0.3">
      <c r="B9" s="46"/>
      <c r="C9" s="40" t="s">
        <v>3</v>
      </c>
      <c r="D9" s="41"/>
      <c r="E9" s="41"/>
      <c r="F9" s="41"/>
      <c r="G9" s="41"/>
      <c r="H9" s="41"/>
      <c r="I9" s="41"/>
      <c r="J9" s="41"/>
      <c r="K9" s="41"/>
      <c r="L9" s="41"/>
      <c r="M9" s="41"/>
      <c r="N9" s="42"/>
      <c r="O9" s="43"/>
      <c r="P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row>
    <row r="10" spans="1:128" x14ac:dyDescent="0.3">
      <c r="A10" s="38"/>
      <c r="B10" s="39"/>
      <c r="C10" s="40"/>
      <c r="D10" s="41"/>
      <c r="E10" s="41"/>
      <c r="F10" s="41"/>
      <c r="G10" s="41"/>
      <c r="H10" s="41"/>
      <c r="I10" s="41"/>
      <c r="J10" s="41"/>
      <c r="K10" s="41"/>
      <c r="L10" s="41"/>
      <c r="M10" s="41"/>
      <c r="N10" s="42"/>
      <c r="O10" s="43"/>
      <c r="P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row>
    <row r="11" spans="1:128" ht="30.6" customHeight="1" x14ac:dyDescent="0.3">
      <c r="A11" s="38"/>
      <c r="B11" s="39"/>
      <c r="C11" s="40" t="s">
        <v>4</v>
      </c>
      <c r="D11" s="41"/>
      <c r="E11" s="41"/>
      <c r="F11" s="41"/>
      <c r="G11" s="41"/>
      <c r="H11" s="41"/>
      <c r="I11" s="41"/>
      <c r="J11" s="41"/>
      <c r="K11" s="41"/>
      <c r="L11" s="41"/>
      <c r="M11" s="41"/>
      <c r="N11" s="42"/>
      <c r="O11" s="43"/>
      <c r="P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row>
    <row r="12" spans="1:128" x14ac:dyDescent="0.3">
      <c r="A12" s="38"/>
      <c r="B12" s="39"/>
      <c r="C12" s="40"/>
      <c r="D12" s="41"/>
      <c r="E12" s="41"/>
      <c r="F12" s="41"/>
      <c r="G12" s="41"/>
      <c r="H12" s="41"/>
      <c r="I12" s="41"/>
      <c r="J12" s="41"/>
      <c r="K12" s="41"/>
      <c r="L12" s="41"/>
      <c r="M12" s="41"/>
      <c r="N12" s="42"/>
      <c r="O12" s="43"/>
      <c r="P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row>
    <row r="13" spans="1:128" ht="28.95" customHeight="1" x14ac:dyDescent="0.3">
      <c r="A13" s="38"/>
      <c r="B13" s="39"/>
      <c r="C13" s="40" t="str">
        <f>"The model automatically provides a thirty percent (30%) allowance above the predicted cost. The absolute cost maximum is "&amp;TEXT(U58,"$#,##0")&amp;"/unit for New Construction and Adaptive Reuse, or "&amp;TEXT(U59,"$#,##0")&amp;" for Acquisition/Rehab)."</f>
        <v>The model automatically provides a thirty percent (30%) allowance above the predicted cost. The absolute cost maximum is $519,710/unit for New Construction and Adaptive Reuse, or $473,672 for Acquisition/Rehab).</v>
      </c>
      <c r="D13" s="41"/>
      <c r="E13" s="41"/>
      <c r="F13" s="41"/>
      <c r="G13" s="41"/>
      <c r="H13" s="41"/>
      <c r="I13" s="41"/>
      <c r="J13" s="41"/>
      <c r="K13" s="41"/>
      <c r="L13" s="41"/>
      <c r="M13" s="41"/>
      <c r="N13" s="42"/>
      <c r="O13" s="43"/>
      <c r="P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row>
    <row r="14" spans="1:128" x14ac:dyDescent="0.3">
      <c r="A14" s="38"/>
      <c r="B14" s="39"/>
      <c r="C14" s="40"/>
      <c r="D14" s="41"/>
      <c r="E14" s="41"/>
      <c r="F14" s="41"/>
      <c r="G14" s="41"/>
      <c r="H14" s="41"/>
      <c r="I14" s="41"/>
      <c r="J14" s="41"/>
      <c r="K14" s="41"/>
      <c r="L14" s="41"/>
      <c r="M14" s="41"/>
      <c r="N14" s="42"/>
      <c r="O14" s="43"/>
      <c r="P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row>
    <row r="15" spans="1:128" ht="44.25" hidden="1" customHeight="1" x14ac:dyDescent="0.3">
      <c r="A15" s="38"/>
      <c r="B15" s="39"/>
      <c r="C15" s="40" t="str">
        <f>"Note: Supportive Housing and projects addressing the rehabilitation of foreclosed and/or abandoned SF homes/duplexes automatically receive an additional 10% allowance above the predicted cost.  The absolute cost maximum is " &amp; TEXT((U58*1.1),"$#,##0") &amp; "/unit for New Construction &amp; Adaptive Reuse and " &amp; TEXT((U59*1.1),"$#,##0") &amp; " for Acquisition/Rehab."</f>
        <v>Note: Supportive Housing and projects addressing the rehabilitation of foreclosed and/or abandoned SF homes/duplexes automatically receive an additional 10% allowance above the predicted cost.  The absolute cost maximum is $571,681/unit for New Construction &amp; Adaptive Reuse and $521,039 for Acquisition/Rehab.</v>
      </c>
      <c r="D15" s="41"/>
      <c r="E15" s="41"/>
      <c r="F15" s="41"/>
      <c r="G15" s="41"/>
      <c r="H15" s="41"/>
      <c r="I15" s="41"/>
      <c r="J15" s="41"/>
      <c r="K15" s="41"/>
      <c r="L15" s="41"/>
      <c r="M15" s="41"/>
      <c r="N15" s="42"/>
      <c r="O15" s="43"/>
      <c r="P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row>
    <row r="16" spans="1:128" x14ac:dyDescent="0.3">
      <c r="A16" s="38"/>
      <c r="B16" s="39"/>
      <c r="C16" s="47"/>
      <c r="D16" s="48"/>
      <c r="E16" s="48"/>
      <c r="F16" s="48"/>
      <c r="G16" s="48"/>
      <c r="H16" s="48"/>
      <c r="I16" s="48"/>
      <c r="J16" s="48"/>
      <c r="K16" s="48"/>
      <c r="L16" s="48"/>
      <c r="M16" s="48"/>
      <c r="N16" s="49"/>
      <c r="O16" s="43"/>
      <c r="P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row>
    <row r="17" spans="1:128" x14ac:dyDescent="0.3">
      <c r="A17" s="38"/>
      <c r="B17" s="39"/>
      <c r="C17" s="39"/>
      <c r="D17" s="39"/>
      <c r="E17" s="50"/>
      <c r="F17" s="39"/>
      <c r="G17" s="39"/>
      <c r="H17" s="39"/>
      <c r="I17" s="39"/>
      <c r="J17" s="39"/>
      <c r="K17" s="43"/>
      <c r="L17" s="43"/>
      <c r="M17" s="43"/>
      <c r="N17" s="43"/>
      <c r="O17" s="43"/>
      <c r="P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row>
    <row r="18" spans="1:128" ht="18" x14ac:dyDescent="0.35">
      <c r="A18" s="38"/>
      <c r="B18" s="17" t="s">
        <v>5</v>
      </c>
      <c r="C18" s="18"/>
      <c r="D18" s="18"/>
      <c r="E18" s="18"/>
      <c r="F18" s="18"/>
      <c r="G18" s="18"/>
      <c r="H18" s="18"/>
      <c r="I18" s="18"/>
      <c r="J18" s="18"/>
      <c r="K18" s="19"/>
      <c r="L18" s="19"/>
      <c r="M18" s="19"/>
      <c r="N18" s="19"/>
      <c r="O18" s="19"/>
      <c r="P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row>
    <row r="19" spans="1:128" ht="15" thickBot="1" x14ac:dyDescent="0.35">
      <c r="A19" s="38"/>
      <c r="B19" s="28"/>
      <c r="C19" s="39"/>
      <c r="D19" s="39"/>
      <c r="E19" s="50"/>
      <c r="F19" s="39"/>
      <c r="G19" s="39"/>
      <c r="H19" s="39"/>
      <c r="I19" s="39"/>
      <c r="J19" s="39"/>
      <c r="K19" s="43"/>
      <c r="L19" s="43"/>
      <c r="M19" s="43"/>
      <c r="N19" s="43"/>
      <c r="O19" s="43"/>
      <c r="P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row>
    <row r="20" spans="1:128" x14ac:dyDescent="0.3">
      <c r="A20" s="38"/>
      <c r="B20" s="39"/>
      <c r="C20" s="51" t="s">
        <v>6</v>
      </c>
      <c r="D20" s="52"/>
      <c r="E20" s="52"/>
      <c r="F20" s="52"/>
      <c r="G20" s="52"/>
      <c r="H20" s="52"/>
      <c r="I20" s="52"/>
      <c r="J20" s="52"/>
      <c r="K20" s="52"/>
      <c r="L20" s="52"/>
      <c r="M20" s="12"/>
      <c r="N20" s="13"/>
      <c r="O20" s="43"/>
      <c r="P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row>
    <row r="21" spans="1:128" ht="28.95" customHeight="1" x14ac:dyDescent="0.3">
      <c r="B21" s="39"/>
      <c r="C21" s="53" t="s">
        <v>7</v>
      </c>
      <c r="D21" s="54"/>
      <c r="E21" s="54"/>
      <c r="F21" s="54"/>
      <c r="G21" s="54"/>
      <c r="H21" s="54"/>
      <c r="I21" s="54"/>
      <c r="J21" s="54"/>
      <c r="K21" s="54"/>
      <c r="L21" s="54"/>
      <c r="M21" s="155"/>
      <c r="N21" s="156"/>
      <c r="O21" s="43"/>
      <c r="P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row>
    <row r="22" spans="1:128" ht="28.95" customHeight="1" x14ac:dyDescent="0.3">
      <c r="B22" s="39"/>
      <c r="C22" s="55" t="s">
        <v>8</v>
      </c>
      <c r="D22" s="56"/>
      <c r="E22" s="56"/>
      <c r="F22" s="56"/>
      <c r="G22" s="56"/>
      <c r="H22" s="56"/>
      <c r="I22" s="56"/>
      <c r="J22" s="56"/>
      <c r="K22" s="56"/>
      <c r="L22" s="56"/>
      <c r="M22" s="155"/>
      <c r="N22" s="156"/>
      <c r="O22" s="43"/>
      <c r="P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row>
    <row r="23" spans="1:128" ht="18" hidden="1" customHeight="1" x14ac:dyDescent="0.3">
      <c r="B23" s="39"/>
      <c r="C23" s="53" t="s">
        <v>9</v>
      </c>
      <c r="D23" s="54"/>
      <c r="E23" s="54"/>
      <c r="F23" s="54"/>
      <c r="G23" s="54"/>
      <c r="H23" s="54"/>
      <c r="I23" s="54"/>
      <c r="J23" s="54"/>
      <c r="K23" s="54"/>
      <c r="L23" s="54"/>
      <c r="M23" s="10"/>
      <c r="N23" s="11"/>
      <c r="O23" s="43"/>
      <c r="P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row>
    <row r="24" spans="1:128" ht="28.95" hidden="1" customHeight="1" x14ac:dyDescent="0.3">
      <c r="B24" s="39"/>
      <c r="C24" s="55" t="s">
        <v>10</v>
      </c>
      <c r="D24" s="56"/>
      <c r="E24" s="56"/>
      <c r="F24" s="56"/>
      <c r="G24" s="56"/>
      <c r="H24" s="56"/>
      <c r="I24" s="56"/>
      <c r="J24" s="56"/>
      <c r="K24" s="56"/>
      <c r="L24" s="56"/>
      <c r="M24" s="10"/>
      <c r="N24" s="11"/>
      <c r="O24" s="39"/>
      <c r="P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row>
    <row r="25" spans="1:128" x14ac:dyDescent="0.3">
      <c r="B25" s="39"/>
      <c r="C25" s="53" t="s">
        <v>11</v>
      </c>
      <c r="D25" s="54"/>
      <c r="E25" s="54"/>
      <c r="F25" s="54"/>
      <c r="G25" s="54"/>
      <c r="H25" s="54"/>
      <c r="I25" s="54"/>
      <c r="J25" s="54"/>
      <c r="K25" s="54"/>
      <c r="L25" s="54"/>
      <c r="M25" s="155"/>
      <c r="N25" s="156"/>
      <c r="O25" s="43"/>
      <c r="P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row>
    <row r="26" spans="1:128" ht="15" thickBot="1" x14ac:dyDescent="0.35">
      <c r="A26" s="38"/>
      <c r="B26" s="39"/>
      <c r="C26" s="57" t="s">
        <v>73</v>
      </c>
      <c r="D26" s="58"/>
      <c r="E26" s="58"/>
      <c r="F26" s="58"/>
      <c r="G26" s="58"/>
      <c r="H26" s="58"/>
      <c r="I26" s="58"/>
      <c r="J26" s="58"/>
      <c r="K26" s="58"/>
      <c r="L26" s="58"/>
      <c r="M26" s="157"/>
      <c r="N26" s="158"/>
      <c r="O26" s="43"/>
      <c r="P26" s="44"/>
      <c r="AG26" s="59"/>
      <c r="AI26" s="60"/>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row>
    <row r="27" spans="1:128" x14ac:dyDescent="0.3">
      <c r="A27" s="38"/>
      <c r="B27" s="39"/>
      <c r="C27" s="39"/>
      <c r="D27" s="39"/>
      <c r="E27" s="50"/>
      <c r="F27" s="39"/>
      <c r="G27" s="39"/>
      <c r="H27" s="39"/>
      <c r="I27" s="39"/>
      <c r="J27" s="39"/>
      <c r="K27" s="43"/>
      <c r="L27" s="43"/>
      <c r="M27" s="43"/>
      <c r="N27" s="43"/>
      <c r="O27" s="43"/>
      <c r="P27" s="44"/>
      <c r="AG27" s="59"/>
      <c r="AI27" s="60"/>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row>
    <row r="28" spans="1:128" ht="18" x14ac:dyDescent="0.35">
      <c r="A28" s="38"/>
      <c r="B28" s="17" t="s">
        <v>12</v>
      </c>
      <c r="C28" s="18"/>
      <c r="D28" s="18"/>
      <c r="E28" s="18"/>
      <c r="F28" s="18"/>
      <c r="G28" s="18"/>
      <c r="H28" s="18"/>
      <c r="I28" s="18"/>
      <c r="J28" s="18"/>
      <c r="K28" s="19"/>
      <c r="L28" s="19"/>
      <c r="M28" s="19"/>
      <c r="N28" s="19"/>
      <c r="O28" s="19"/>
      <c r="P28" s="44"/>
      <c r="AG28" s="59"/>
      <c r="AI28" s="60"/>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row>
    <row r="29" spans="1:128" ht="15" thickBot="1" x14ac:dyDescent="0.35">
      <c r="A29" s="38"/>
      <c r="B29" s="28"/>
      <c r="C29" s="39"/>
      <c r="D29" s="39"/>
      <c r="E29" s="50"/>
      <c r="F29" s="39"/>
      <c r="G29" s="39"/>
      <c r="H29" s="39"/>
      <c r="I29" s="39"/>
      <c r="J29" s="39"/>
      <c r="K29" s="43"/>
      <c r="L29" s="43"/>
      <c r="M29" s="43"/>
      <c r="N29" s="43"/>
      <c r="O29" s="43"/>
      <c r="P29" s="44"/>
      <c r="AG29" s="59"/>
      <c r="AI29" s="60"/>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row>
    <row r="30" spans="1:128" x14ac:dyDescent="0.3">
      <c r="A30" s="38"/>
      <c r="B30" s="61"/>
      <c r="C30" s="62" t="s">
        <v>13</v>
      </c>
      <c r="D30" s="63"/>
      <c r="E30" s="64"/>
      <c r="F30" s="64"/>
      <c r="G30" s="64"/>
      <c r="H30" s="64"/>
      <c r="I30" s="64"/>
      <c r="J30" s="63"/>
      <c r="K30" s="63"/>
      <c r="L30" s="63"/>
      <c r="M30" s="63"/>
      <c r="N30" s="65"/>
      <c r="O30" s="43"/>
      <c r="P30" s="44"/>
      <c r="AG30" s="59"/>
      <c r="AI30" s="60"/>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row>
    <row r="31" spans="1:128" x14ac:dyDescent="0.3">
      <c r="B31" s="39"/>
      <c r="C31" s="66" t="s">
        <v>14</v>
      </c>
      <c r="D31" s="67"/>
      <c r="E31" s="67"/>
      <c r="F31" s="67"/>
      <c r="G31" s="67"/>
      <c r="H31" s="67"/>
      <c r="I31" s="67"/>
      <c r="J31" s="67"/>
      <c r="K31" s="67"/>
      <c r="L31" s="67"/>
      <c r="M31" s="159">
        <v>0</v>
      </c>
      <c r="N31" s="160"/>
      <c r="O31" s="43"/>
      <c r="P31" s="44"/>
      <c r="AG31" s="59"/>
      <c r="AI31" s="60"/>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row>
    <row r="32" spans="1:128" x14ac:dyDescent="0.3">
      <c r="B32" s="39"/>
      <c r="C32" s="68" t="s">
        <v>15</v>
      </c>
      <c r="D32" s="69"/>
      <c r="E32" s="69"/>
      <c r="F32" s="69"/>
      <c r="G32" s="69"/>
      <c r="H32" s="69"/>
      <c r="I32" s="69"/>
      <c r="J32" s="69"/>
      <c r="K32" s="69"/>
      <c r="L32" s="69"/>
      <c r="M32" s="159">
        <v>0</v>
      </c>
      <c r="N32" s="160"/>
      <c r="O32" s="43"/>
      <c r="P32" s="44"/>
      <c r="AG32" s="59"/>
      <c r="AI32" s="60"/>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row>
    <row r="33" spans="2:128" x14ac:dyDescent="0.3">
      <c r="B33" s="39"/>
      <c r="C33" s="70" t="s">
        <v>16</v>
      </c>
      <c r="D33" s="71"/>
      <c r="E33" s="71"/>
      <c r="F33" s="71"/>
      <c r="G33" s="71"/>
      <c r="H33" s="71"/>
      <c r="I33" s="71"/>
      <c r="J33" s="71"/>
      <c r="K33" s="71"/>
      <c r="L33" s="71"/>
      <c r="M33" s="159">
        <v>0</v>
      </c>
      <c r="N33" s="160"/>
      <c r="O33" s="43"/>
      <c r="P33" s="44"/>
      <c r="AG33" s="59"/>
      <c r="AI33" s="60"/>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row>
    <row r="34" spans="2:128" ht="15" thickBot="1" x14ac:dyDescent="0.35">
      <c r="B34" s="39"/>
      <c r="C34" s="72" t="s">
        <v>17</v>
      </c>
      <c r="D34" s="73"/>
      <c r="E34" s="73"/>
      <c r="F34" s="73"/>
      <c r="G34" s="73"/>
      <c r="H34" s="73"/>
      <c r="I34" s="73"/>
      <c r="J34" s="73"/>
      <c r="K34" s="73"/>
      <c r="L34" s="73"/>
      <c r="M34" s="161">
        <f>M31+M32+M33</f>
        <v>0</v>
      </c>
      <c r="N34" s="162"/>
      <c r="O34" s="43"/>
      <c r="P34" s="44"/>
      <c r="AG34" s="59"/>
      <c r="AI34" s="60"/>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row>
    <row r="35" spans="2:128" ht="15" thickBot="1" x14ac:dyDescent="0.35">
      <c r="B35" s="39"/>
      <c r="C35" s="39"/>
      <c r="D35" s="39"/>
      <c r="E35" s="74"/>
      <c r="F35" s="74"/>
      <c r="G35" s="74"/>
      <c r="H35" s="74"/>
      <c r="I35" s="74"/>
      <c r="J35" s="43"/>
      <c r="K35" s="43"/>
      <c r="L35" s="43"/>
      <c r="M35" s="43"/>
      <c r="N35" s="43"/>
      <c r="O35" s="43"/>
      <c r="P35" s="44"/>
      <c r="AG35" s="59"/>
      <c r="AI35" s="60"/>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row>
    <row r="36" spans="2:128" x14ac:dyDescent="0.3">
      <c r="B36" s="39"/>
      <c r="C36" s="62" t="s">
        <v>18</v>
      </c>
      <c r="D36" s="63"/>
      <c r="E36" s="64"/>
      <c r="F36" s="64"/>
      <c r="G36" s="64"/>
      <c r="H36" s="64"/>
      <c r="I36" s="64"/>
      <c r="J36" s="63"/>
      <c r="K36" s="63"/>
      <c r="L36" s="63"/>
      <c r="M36" s="63"/>
      <c r="N36" s="65"/>
      <c r="O36" s="43"/>
      <c r="P36" s="44"/>
      <c r="AG36" s="59"/>
      <c r="AI36" s="60"/>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row>
    <row r="37" spans="2:128" x14ac:dyDescent="0.3">
      <c r="B37" s="39"/>
      <c r="C37" s="75" t="s">
        <v>19</v>
      </c>
      <c r="D37" s="76"/>
      <c r="E37" s="76"/>
      <c r="F37" s="76"/>
      <c r="G37" s="76"/>
      <c r="H37" s="76"/>
      <c r="I37" s="76"/>
      <c r="J37" s="76"/>
      <c r="K37" s="76"/>
      <c r="L37" s="76"/>
      <c r="M37" s="155"/>
      <c r="N37" s="156"/>
      <c r="O37" s="43"/>
      <c r="P37" s="44"/>
      <c r="Q37" s="45" t="s">
        <v>20</v>
      </c>
      <c r="AG37" s="59"/>
      <c r="AI37" s="60"/>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row>
    <row r="38" spans="2:128" x14ac:dyDescent="0.3">
      <c r="B38" s="39"/>
      <c r="C38" s="77" t="s">
        <v>21</v>
      </c>
      <c r="D38" s="78"/>
      <c r="E38" s="78"/>
      <c r="F38" s="78"/>
      <c r="G38" s="78"/>
      <c r="H38" s="78"/>
      <c r="I38" s="78"/>
      <c r="J38" s="78"/>
      <c r="K38" s="78"/>
      <c r="L38" s="78"/>
      <c r="M38" s="155"/>
      <c r="N38" s="156"/>
      <c r="O38" s="43"/>
      <c r="P38" s="44"/>
      <c r="AG38" s="59"/>
      <c r="AI38" s="60"/>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row>
    <row r="39" spans="2:128" ht="28.95" customHeight="1" x14ac:dyDescent="0.3">
      <c r="B39" s="39"/>
      <c r="C39" s="79" t="s">
        <v>22</v>
      </c>
      <c r="D39" s="41"/>
      <c r="E39" s="41"/>
      <c r="F39" s="41"/>
      <c r="G39" s="41"/>
      <c r="H39" s="41"/>
      <c r="I39" s="41"/>
      <c r="J39" s="41"/>
      <c r="K39" s="41"/>
      <c r="L39" s="41"/>
      <c r="M39" s="155"/>
      <c r="N39" s="156"/>
      <c r="O39" s="43"/>
      <c r="P39" s="44"/>
      <c r="Q39" s="45" t="s">
        <v>23</v>
      </c>
      <c r="AG39" s="59"/>
      <c r="AI39" s="60"/>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row>
    <row r="40" spans="2:128" ht="15" thickBot="1" x14ac:dyDescent="0.35">
      <c r="B40" s="39"/>
      <c r="C40" s="80" t="s">
        <v>24</v>
      </c>
      <c r="D40" s="81"/>
      <c r="E40" s="81"/>
      <c r="F40" s="81"/>
      <c r="G40" s="81"/>
      <c r="H40" s="81"/>
      <c r="I40" s="81"/>
      <c r="J40" s="81"/>
      <c r="K40" s="81"/>
      <c r="L40" s="81"/>
      <c r="M40" s="163"/>
      <c r="N40" s="164"/>
      <c r="O40" s="43"/>
      <c r="P40" s="44"/>
      <c r="AG40" s="59"/>
      <c r="AI40" s="60"/>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row>
    <row r="41" spans="2:128" ht="15" thickBot="1" x14ac:dyDescent="0.35">
      <c r="B41" s="39"/>
      <c r="C41" s="39"/>
      <c r="D41" s="39"/>
      <c r="E41" s="74"/>
      <c r="F41" s="74"/>
      <c r="G41" s="74"/>
      <c r="H41" s="74"/>
      <c r="I41" s="74"/>
      <c r="J41" s="43"/>
      <c r="K41" s="43"/>
      <c r="L41" s="43"/>
      <c r="M41" s="43"/>
      <c r="N41" s="43"/>
      <c r="O41" s="43"/>
      <c r="P41" s="44"/>
      <c r="AG41" s="59"/>
      <c r="AI41" s="60"/>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row>
    <row r="42" spans="2:128" x14ac:dyDescent="0.3">
      <c r="B42" s="39"/>
      <c r="C42" s="62" t="s">
        <v>25</v>
      </c>
      <c r="D42" s="63"/>
      <c r="E42" s="64"/>
      <c r="F42" s="64"/>
      <c r="G42" s="64"/>
      <c r="H42" s="64"/>
      <c r="I42" s="64"/>
      <c r="J42" s="63"/>
      <c r="K42" s="63"/>
      <c r="L42" s="63"/>
      <c r="M42" s="63"/>
      <c r="N42" s="65"/>
      <c r="O42" s="43"/>
      <c r="P42" s="44"/>
      <c r="S42" s="82" t="s">
        <v>26</v>
      </c>
      <c r="T42" s="83" t="s">
        <v>27</v>
      </c>
      <c r="U42" s="83" t="s">
        <v>28</v>
      </c>
      <c r="V42" s="83" t="s">
        <v>29</v>
      </c>
      <c r="W42" s="83" t="s">
        <v>30</v>
      </c>
      <c r="AB42" s="84"/>
      <c r="AH42" s="60"/>
      <c r="AJ42" s="60"/>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row>
    <row r="43" spans="2:128" x14ac:dyDescent="0.3">
      <c r="B43" s="39"/>
      <c r="C43" s="85" t="s">
        <v>31</v>
      </c>
      <c r="D43" s="86"/>
      <c r="E43" s="86"/>
      <c r="F43" s="86"/>
      <c r="G43" s="86"/>
      <c r="H43" s="86"/>
      <c r="I43" s="86"/>
      <c r="J43" s="86"/>
      <c r="K43" s="86"/>
      <c r="L43" s="86"/>
      <c r="M43" s="10"/>
      <c r="N43" s="11"/>
      <c r="O43" s="43"/>
      <c r="P43" s="44"/>
      <c r="R43" s="45" t="s">
        <v>32</v>
      </c>
      <c r="S43" s="2">
        <f>45579*1.1*1.15*1.05*1.03*1.05</f>
        <v>65474.341750125008</v>
      </c>
      <c r="T43" s="84">
        <f>IF(M37="yes",S43*1.1,0)</f>
        <v>0</v>
      </c>
      <c r="U43" s="84"/>
      <c r="V43" s="87"/>
      <c r="W43" s="84"/>
      <c r="X43" s="88"/>
      <c r="Y43" s="88"/>
      <c r="Z43" s="88"/>
      <c r="AA43" s="88"/>
      <c r="AB43" s="84"/>
      <c r="AH43" s="60"/>
      <c r="AJ43" s="60"/>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row>
    <row r="44" spans="2:128" x14ac:dyDescent="0.3">
      <c r="B44" s="39"/>
      <c r="C44" s="89" t="s">
        <v>33</v>
      </c>
      <c r="D44" s="90"/>
      <c r="E44" s="90"/>
      <c r="F44" s="90"/>
      <c r="G44" s="90"/>
      <c r="H44" s="90"/>
      <c r="I44" s="90"/>
      <c r="J44" s="90"/>
      <c r="K44" s="90"/>
      <c r="L44" s="90"/>
      <c r="M44" s="10"/>
      <c r="N44" s="11"/>
      <c r="O44" s="43"/>
      <c r="P44" s="44"/>
      <c r="R44" s="88" t="s">
        <v>34</v>
      </c>
      <c r="S44" s="3">
        <f>45880*1.1*1.15*1.05*1.03*1.05</f>
        <v>65906.728965000017</v>
      </c>
      <c r="T44" s="84">
        <f>IF(M38="yes",S44*1.1,0)</f>
        <v>0</v>
      </c>
      <c r="U44" s="84"/>
      <c r="V44" s="87"/>
      <c r="W44" s="84"/>
      <c r="X44" s="88"/>
      <c r="Y44" s="88"/>
      <c r="Z44" s="88"/>
      <c r="AA44" s="88"/>
      <c r="AB44" s="84"/>
      <c r="AH44" s="60"/>
      <c r="AJ44" s="60"/>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row>
    <row r="45" spans="2:128" ht="15" thickBot="1" x14ac:dyDescent="0.35">
      <c r="B45" s="39"/>
      <c r="C45" s="91" t="s">
        <v>35</v>
      </c>
      <c r="D45" s="92"/>
      <c r="E45" s="92"/>
      <c r="F45" s="92"/>
      <c r="G45" s="92"/>
      <c r="H45" s="92"/>
      <c r="I45" s="92"/>
      <c r="J45" s="92"/>
      <c r="K45" s="92"/>
      <c r="L45" s="92"/>
      <c r="M45" s="165"/>
      <c r="N45" s="166"/>
      <c r="O45" s="43"/>
      <c r="P45" s="44"/>
      <c r="R45" s="88" t="s">
        <v>36</v>
      </c>
      <c r="S45" s="3">
        <f>7995*1.1*1.15*1.05*1.03*1.05</f>
        <v>11484.836488125</v>
      </c>
      <c r="T45" s="84">
        <f>IF(M39="yes",S45*1.1,0)</f>
        <v>0</v>
      </c>
      <c r="U45" s="84"/>
      <c r="V45" s="87"/>
      <c r="W45" s="84"/>
      <c r="X45" s="88"/>
      <c r="Y45" s="88"/>
      <c r="Z45" s="88"/>
      <c r="AA45" s="88"/>
      <c r="AH45" s="60"/>
      <c r="AJ45" s="60"/>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row>
    <row r="46" spans="2:128" ht="15" thickBot="1" x14ac:dyDescent="0.35">
      <c r="B46" s="39"/>
      <c r="C46" s="39"/>
      <c r="D46" s="39"/>
      <c r="E46" s="74"/>
      <c r="F46" s="74"/>
      <c r="G46" s="74"/>
      <c r="H46" s="74"/>
      <c r="I46" s="74"/>
      <c r="J46" s="43"/>
      <c r="K46" s="43"/>
      <c r="L46" s="43"/>
      <c r="M46" s="43"/>
      <c r="N46" s="43"/>
      <c r="O46" s="43"/>
      <c r="P46" s="44"/>
      <c r="R46" s="88" t="s">
        <v>37</v>
      </c>
      <c r="S46" s="3">
        <f>39066*1.1*1.15*1.05*1.03*1.05</f>
        <v>56118.401781750013</v>
      </c>
      <c r="T46" s="84">
        <f>IF(M40="yes",S46*1.1,0)</f>
        <v>0</v>
      </c>
      <c r="U46" s="84"/>
      <c r="V46" s="87"/>
      <c r="W46" s="84"/>
      <c r="X46" s="88"/>
      <c r="Y46" s="88"/>
      <c r="Z46" s="88"/>
      <c r="AA46" s="88"/>
      <c r="AC46" s="84"/>
      <c r="AH46" s="60"/>
      <c r="AJ46" s="60"/>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row>
    <row r="47" spans="2:128" x14ac:dyDescent="0.3">
      <c r="B47" s="39"/>
      <c r="C47" s="62" t="s">
        <v>38</v>
      </c>
      <c r="D47" s="63"/>
      <c r="E47" s="64"/>
      <c r="F47" s="64"/>
      <c r="G47" s="64"/>
      <c r="H47" s="64"/>
      <c r="I47" s="64"/>
      <c r="J47" s="63"/>
      <c r="K47" s="63"/>
      <c r="L47" s="63"/>
      <c r="M47" s="63"/>
      <c r="N47" s="65"/>
      <c r="O47" s="43"/>
      <c r="P47" s="44"/>
      <c r="R47" s="88" t="s">
        <v>39</v>
      </c>
      <c r="S47" s="3">
        <f>78012*1.1*1.15*1.05*1.03*1.05</f>
        <v>112064.42327850002</v>
      </c>
      <c r="T47" s="84">
        <f>IF(M43="yes",S47*1.1,0)</f>
        <v>0</v>
      </c>
      <c r="U47" s="84">
        <f>IF(M34&lt;&gt;0,T47*(M32/M34),0)</f>
        <v>0</v>
      </c>
      <c r="V47" s="84"/>
      <c r="W47" s="84"/>
      <c r="X47" s="88"/>
      <c r="Y47" s="88"/>
      <c r="Z47" s="88"/>
      <c r="AA47" s="88"/>
      <c r="AC47" s="84"/>
      <c r="AH47" s="60"/>
      <c r="AJ47" s="60"/>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row>
    <row r="48" spans="2:128" ht="15" thickBot="1" x14ac:dyDescent="0.35">
      <c r="B48" s="39"/>
      <c r="C48" s="93" t="s">
        <v>40</v>
      </c>
      <c r="D48" s="94"/>
      <c r="E48" s="94"/>
      <c r="F48" s="94"/>
      <c r="G48" s="94"/>
      <c r="H48" s="94"/>
      <c r="I48" s="94"/>
      <c r="J48" s="94"/>
      <c r="K48" s="94"/>
      <c r="L48" s="94"/>
      <c r="M48" s="10"/>
      <c r="N48" s="11"/>
      <c r="O48" s="43"/>
      <c r="P48" s="44"/>
      <c r="R48" s="88" t="s">
        <v>41</v>
      </c>
      <c r="S48" s="3">
        <f>78317*1.1*1.15*1.05*1.03*1.05</f>
        <v>112502.55650287501</v>
      </c>
      <c r="T48" s="84">
        <f>IF(M44="yes",S48*1.1,0)</f>
        <v>0</v>
      </c>
      <c r="U48" s="84"/>
      <c r="V48" s="84">
        <f>IF(M34&lt;&gt;0,T48*(M33/M34),0)</f>
        <v>0</v>
      </c>
      <c r="W48" s="84"/>
      <c r="X48" s="88"/>
      <c r="Y48" s="88"/>
      <c r="Z48" s="88"/>
      <c r="AA48" s="95"/>
      <c r="AC48" s="87"/>
      <c r="AH48" s="60"/>
      <c r="AJ48" s="60"/>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row>
    <row r="49" spans="1:128" x14ac:dyDescent="0.3">
      <c r="A49" s="38"/>
      <c r="B49" s="39"/>
      <c r="C49" s="39"/>
      <c r="D49" s="39"/>
      <c r="E49" s="74"/>
      <c r="F49" s="74"/>
      <c r="G49" s="74"/>
      <c r="H49" s="74"/>
      <c r="I49" s="74"/>
      <c r="J49" s="43"/>
      <c r="K49" s="43"/>
      <c r="L49" s="43"/>
      <c r="M49" s="43"/>
      <c r="N49" s="43"/>
      <c r="O49" s="43"/>
      <c r="P49" s="44"/>
      <c r="R49" s="88" t="s">
        <v>42</v>
      </c>
      <c r="S49" s="3">
        <f>25769*1.1*1.15*1.05*1.03*1.05</f>
        <v>37017.229701375007</v>
      </c>
      <c r="T49" s="84">
        <f>IF(M21="yes",S49*1.1,0)</f>
        <v>0</v>
      </c>
      <c r="U49" s="84"/>
      <c r="V49" s="84"/>
      <c r="W49" s="84">
        <f>IF(M34&lt;&gt;0,T49*(M31/M34),0)</f>
        <v>0</v>
      </c>
      <c r="X49" s="88"/>
      <c r="Y49" s="88"/>
      <c r="Z49" s="88"/>
      <c r="AA49" s="88"/>
      <c r="AC49" s="87"/>
      <c r="AH49" s="60"/>
      <c r="AJ49" s="60"/>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row>
    <row r="50" spans="1:128" ht="18" x14ac:dyDescent="0.35">
      <c r="A50" s="38"/>
      <c r="B50" s="17" t="s">
        <v>43</v>
      </c>
      <c r="C50" s="18"/>
      <c r="D50" s="18"/>
      <c r="E50" s="18"/>
      <c r="F50" s="18"/>
      <c r="G50" s="18"/>
      <c r="H50" s="18"/>
      <c r="I50" s="18"/>
      <c r="J50" s="18"/>
      <c r="K50" s="19"/>
      <c r="L50" s="19"/>
      <c r="M50" s="19"/>
      <c r="N50" s="19"/>
      <c r="O50" s="19"/>
      <c r="P50" s="44"/>
      <c r="R50" s="88"/>
      <c r="S50" s="3"/>
      <c r="T50" s="84"/>
      <c r="U50" s="84"/>
      <c r="V50" s="84"/>
      <c r="W50" s="84"/>
      <c r="X50" s="88"/>
      <c r="Y50" s="88"/>
      <c r="Z50" s="88"/>
      <c r="AA50" s="88"/>
      <c r="AC50" s="87"/>
      <c r="AH50" s="60"/>
      <c r="AJ50" s="60"/>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row>
    <row r="51" spans="1:128" ht="15" thickBot="1" x14ac:dyDescent="0.35">
      <c r="A51" s="38"/>
      <c r="B51" s="28"/>
      <c r="C51" s="39"/>
      <c r="D51" s="39"/>
      <c r="E51" s="50"/>
      <c r="F51" s="39"/>
      <c r="G51" s="39"/>
      <c r="H51" s="39"/>
      <c r="I51" s="39"/>
      <c r="J51" s="39"/>
      <c r="K51" s="43"/>
      <c r="L51" s="43"/>
      <c r="M51" s="43"/>
      <c r="N51" s="43"/>
      <c r="O51" s="43"/>
      <c r="P51" s="44"/>
      <c r="R51" s="88" t="s">
        <v>44</v>
      </c>
      <c r="S51" s="3">
        <f>67297*1.1*1.15*1.05*1.03*1.05</f>
        <v>96672.300330375016</v>
      </c>
      <c r="T51" s="84">
        <f>IF(M22="yes",S51*1.1,0)</f>
        <v>0</v>
      </c>
      <c r="U51" s="84"/>
      <c r="V51" s="84"/>
      <c r="W51" s="84">
        <f>IF(M34&lt;&gt;0,T51*(M31/M34),0)</f>
        <v>0</v>
      </c>
      <c r="X51" s="88"/>
      <c r="Y51" s="88"/>
      <c r="Z51" s="88"/>
      <c r="AA51" s="88"/>
      <c r="AC51" s="84"/>
      <c r="AH51" s="60"/>
      <c r="AJ51" s="60"/>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row>
    <row r="52" spans="1:128" x14ac:dyDescent="0.3">
      <c r="B52" s="61"/>
      <c r="C52" s="96" t="s">
        <v>45</v>
      </c>
      <c r="D52" s="97"/>
      <c r="E52" s="97"/>
      <c r="F52" s="97"/>
      <c r="G52" s="97"/>
      <c r="H52" s="97"/>
      <c r="I52" s="97"/>
      <c r="J52" s="97"/>
      <c r="K52" s="97"/>
      <c r="L52" s="97"/>
      <c r="M52" s="98">
        <f>IFERROR(IF(SUM(T43:T46,U47:W51,T53,T55)&gt;0, SUM(T43:T46,U47:W51,T53,T55)+34535*1.15+(4371*8*1.15), 0), 0)</f>
        <v>0</v>
      </c>
      <c r="N52" s="99"/>
      <c r="O52" s="43"/>
      <c r="P52" s="44"/>
      <c r="R52" s="88"/>
      <c r="S52" s="3"/>
      <c r="T52" s="84"/>
      <c r="U52" s="87"/>
      <c r="V52" s="87"/>
      <c r="W52" s="87"/>
      <c r="X52" s="88"/>
      <c r="Y52" s="88"/>
      <c r="Z52" s="88"/>
      <c r="AA52" s="88"/>
      <c r="AC52" s="87"/>
      <c r="AL52" s="44"/>
      <c r="AM52" s="44"/>
      <c r="AN52" s="100"/>
      <c r="AO52" s="101"/>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row>
    <row r="53" spans="1:128" x14ac:dyDescent="0.3">
      <c r="B53" s="39"/>
      <c r="C53" s="89" t="s">
        <v>46</v>
      </c>
      <c r="D53" s="90"/>
      <c r="E53" s="90"/>
      <c r="F53" s="90"/>
      <c r="G53" s="90"/>
      <c r="H53" s="90"/>
      <c r="I53" s="90"/>
      <c r="J53" s="90"/>
      <c r="K53" s="90"/>
      <c r="L53" s="90"/>
      <c r="M53" s="102">
        <f>M52*0.3</f>
        <v>0</v>
      </c>
      <c r="N53" s="103"/>
      <c r="O53" s="104"/>
      <c r="P53" s="105"/>
      <c r="Q53" s="88"/>
      <c r="R53" s="88" t="s">
        <v>47</v>
      </c>
      <c r="S53" s="3">
        <f>32412*1.1*1.15*1.05*1.03*1.05</f>
        <v>46559.914978500005</v>
      </c>
      <c r="T53" s="84">
        <f>IF(M25="yes",S53*1.1,0)</f>
        <v>0</v>
      </c>
      <c r="U53" s="84"/>
      <c r="V53" s="87"/>
      <c r="W53" s="84"/>
      <c r="X53" s="88"/>
      <c r="Y53" s="88"/>
      <c r="Z53" s="88"/>
      <c r="AA53" s="88"/>
      <c r="AB53" s="88"/>
      <c r="AC53" s="84"/>
      <c r="AF53" s="88"/>
      <c r="AG53" s="88"/>
      <c r="AH53" s="106"/>
      <c r="AI53" s="105"/>
      <c r="AJ53" s="105"/>
      <c r="AK53" s="105"/>
      <c r="AL53" s="107"/>
      <c r="AM53" s="105"/>
      <c r="AN53" s="108"/>
      <c r="AO53" s="108"/>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row>
    <row r="54" spans="1:128" ht="15" thickBot="1" x14ac:dyDescent="0.35">
      <c r="B54" s="39"/>
      <c r="C54" s="109" t="s">
        <v>48</v>
      </c>
      <c r="D54" s="110"/>
      <c r="E54" s="110"/>
      <c r="F54" s="110"/>
      <c r="G54" s="110"/>
      <c r="H54" s="110"/>
      <c r="I54" s="110"/>
      <c r="J54" s="110"/>
      <c r="K54" s="110"/>
      <c r="L54" s="110"/>
      <c r="M54" s="111">
        <f>M52+M53</f>
        <v>0</v>
      </c>
      <c r="N54" s="112"/>
      <c r="O54" s="104"/>
      <c r="P54" s="105"/>
      <c r="Q54" s="88"/>
      <c r="R54" s="88"/>
      <c r="S54" s="3"/>
      <c r="T54" s="84"/>
      <c r="U54" s="87"/>
      <c r="V54" s="87"/>
      <c r="W54" s="87"/>
      <c r="X54" s="88"/>
      <c r="Y54" s="88"/>
      <c r="Z54" s="88"/>
      <c r="AA54" s="88"/>
      <c r="AF54" s="88"/>
      <c r="AG54" s="88"/>
      <c r="AH54" s="106"/>
      <c r="AI54" s="105"/>
      <c r="AJ54" s="105"/>
      <c r="AK54" s="105"/>
      <c r="AL54" s="107"/>
      <c r="AM54" s="105"/>
      <c r="AN54" s="108"/>
      <c r="AO54" s="108"/>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row>
    <row r="55" spans="1:128" ht="15" thickBot="1" x14ac:dyDescent="0.35">
      <c r="B55" s="39"/>
      <c r="C55" s="39"/>
      <c r="D55" s="39"/>
      <c r="E55" s="113"/>
      <c r="F55" s="114"/>
      <c r="G55" s="114"/>
      <c r="H55" s="114"/>
      <c r="I55" s="39"/>
      <c r="J55" s="104"/>
      <c r="K55" s="104"/>
      <c r="L55" s="104"/>
      <c r="M55" s="104"/>
      <c r="N55" s="104"/>
      <c r="O55" s="104"/>
      <c r="P55" s="105"/>
      <c r="Q55" s="88"/>
      <c r="R55" s="88" t="s">
        <v>49</v>
      </c>
      <c r="S55" s="3">
        <f>36.7*1.1*1.15*1.05*1.03*1.05</f>
        <v>52.7196371625</v>
      </c>
      <c r="T55" s="84">
        <f>IF(M34&lt;&gt;0,(M45/M34)*(S55*1.1),0)</f>
        <v>0</v>
      </c>
      <c r="U55" s="84"/>
      <c r="V55" s="84"/>
      <c r="W55" s="84"/>
      <c r="X55" s="88"/>
      <c r="Y55" s="88"/>
      <c r="Z55" s="88"/>
      <c r="AA55" s="88"/>
      <c r="AF55" s="88"/>
      <c r="AG55" s="88"/>
      <c r="AH55" s="106"/>
      <c r="AI55" s="105"/>
      <c r="AJ55" s="105"/>
      <c r="AK55" s="105"/>
      <c r="AL55" s="107"/>
      <c r="AM55" s="105"/>
      <c r="AN55" s="108"/>
      <c r="AO55" s="108"/>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row>
    <row r="56" spans="1:128" ht="28.95" customHeight="1" thickBot="1" x14ac:dyDescent="0.35">
      <c r="B56" s="39"/>
      <c r="C56" s="115" t="str">
        <f>"Adjusted Cost Limit (not to exceed "&amp; TEXT(U58,"$#,##0") &amp; " per-unit for New Construction and Adaptive Reuse, or " &amp; TEXT(U59,"$#,##0") &amp; " for Acquisition/Rehab)"</f>
        <v>Adjusted Cost Limit (not to exceed $519,710 per-unit for New Construction and Adaptive Reuse, or $473,672 for Acquisition/Rehab)</v>
      </c>
      <c r="D56" s="116"/>
      <c r="E56" s="116"/>
      <c r="F56" s="116"/>
      <c r="G56" s="116"/>
      <c r="H56" s="116"/>
      <c r="I56" s="116"/>
      <c r="J56" s="116"/>
      <c r="K56" s="116"/>
      <c r="L56" s="116"/>
      <c r="M56" s="117">
        <f>IFERROR(AA60,0)</f>
        <v>0</v>
      </c>
      <c r="N56" s="118"/>
      <c r="O56" s="104"/>
      <c r="P56" s="105"/>
      <c r="Q56" s="88"/>
      <c r="R56" s="88"/>
      <c r="S56" s="84"/>
      <c r="T56" s="84"/>
      <c r="U56" s="84"/>
      <c r="V56" s="84"/>
      <c r="W56" s="88"/>
      <c r="X56" s="88"/>
      <c r="Y56" s="88"/>
      <c r="Z56" s="88"/>
      <c r="AB56" s="119"/>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row>
    <row r="57" spans="1:128" ht="15" thickBot="1" x14ac:dyDescent="0.35">
      <c r="B57" s="39"/>
      <c r="C57" s="39"/>
      <c r="D57" s="39"/>
      <c r="E57" s="113"/>
      <c r="F57" s="120"/>
      <c r="G57" s="120"/>
      <c r="H57" s="120"/>
      <c r="I57" s="39"/>
      <c r="J57" s="104"/>
      <c r="K57" s="104"/>
      <c r="L57" s="104"/>
      <c r="M57" s="104"/>
      <c r="N57" s="104"/>
      <c r="O57" s="104"/>
      <c r="P57" s="105"/>
      <c r="Q57" s="88"/>
      <c r="S57" s="82" t="s">
        <v>50</v>
      </c>
      <c r="T57" s="82" t="s">
        <v>51</v>
      </c>
      <c r="U57" s="83" t="s">
        <v>52</v>
      </c>
      <c r="V57" s="83" t="s">
        <v>53</v>
      </c>
      <c r="W57" s="83" t="s">
        <v>54</v>
      </c>
      <c r="X57" s="83" t="s">
        <v>55</v>
      </c>
      <c r="Y57" s="83" t="s">
        <v>56</v>
      </c>
      <c r="Z57" s="83" t="s">
        <v>54</v>
      </c>
      <c r="AA57" s="121" t="s">
        <v>57</v>
      </c>
      <c r="AB57" s="82"/>
      <c r="AD57" s="122"/>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row>
    <row r="58" spans="1:128" ht="28.95" customHeight="1" thickBot="1" x14ac:dyDescent="0.35">
      <c r="B58" s="39"/>
      <c r="C58" s="123" t="s">
        <v>58</v>
      </c>
      <c r="D58" s="124"/>
      <c r="E58" s="124"/>
      <c r="F58" s="124"/>
      <c r="G58" s="124"/>
      <c r="H58" s="124"/>
      <c r="I58" s="124"/>
      <c r="J58" s="124"/>
      <c r="K58" s="124"/>
      <c r="L58" s="124"/>
      <c r="M58" s="125">
        <f>IF(OR(M23="Yes",M24="Yes"),M56*0.1,0)*0</f>
        <v>0</v>
      </c>
      <c r="N58" s="126"/>
      <c r="O58" s="104"/>
      <c r="P58" s="105"/>
      <c r="Q58" s="88"/>
      <c r="R58" s="45" t="s">
        <v>59</v>
      </c>
      <c r="S58" s="4">
        <f>409906*1.05*1.05</f>
        <v>451921.36500000005</v>
      </c>
      <c r="T58" s="4">
        <f>193407*1.05*1.05</f>
        <v>213231.21750000003</v>
      </c>
      <c r="U58" s="127">
        <f>S58*1.15</f>
        <v>519709.56975000002</v>
      </c>
      <c r="V58" s="122">
        <f>T58*1.15</f>
        <v>245215.90012500001</v>
      </c>
      <c r="W58" s="122">
        <f>M52+M53</f>
        <v>0</v>
      </c>
      <c r="X58" s="122">
        <f>IF(W58&gt;U58,U58,IF(W58&lt;V58,V58,W58))</f>
        <v>245215.90012500001</v>
      </c>
      <c r="Y58" s="5">
        <f>IF(M34&lt;&gt;0,(M32+M33)/M34,0)</f>
        <v>0</v>
      </c>
      <c r="Z58" s="128">
        <f>W58*Y58</f>
        <v>0</v>
      </c>
      <c r="AA58" s="128">
        <f>X58*Y58</f>
        <v>0</v>
      </c>
      <c r="AB58" s="119"/>
      <c r="AD58" s="122"/>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row>
    <row r="59" spans="1:128" ht="15" thickBot="1" x14ac:dyDescent="0.35">
      <c r="B59" s="39"/>
      <c r="C59" s="39"/>
      <c r="D59" s="39"/>
      <c r="E59" s="113"/>
      <c r="F59" s="114"/>
      <c r="G59" s="114"/>
      <c r="H59" s="114"/>
      <c r="I59" s="39"/>
      <c r="J59" s="104"/>
      <c r="K59" s="104"/>
      <c r="L59" s="104"/>
      <c r="M59" s="104"/>
      <c r="N59" s="104"/>
      <c r="O59" s="104"/>
      <c r="P59" s="105"/>
      <c r="Q59" s="88"/>
      <c r="R59" s="45" t="s">
        <v>60</v>
      </c>
      <c r="S59" s="4">
        <f>342183*1.05*1.03*1.05</f>
        <v>388574.46022500005</v>
      </c>
      <c r="T59" s="4">
        <f>109597*1.05*1.05</f>
        <v>120830.6925</v>
      </c>
      <c r="U59" s="122">
        <f>S59*1.15*1.06</f>
        <v>473672.26701427501</v>
      </c>
      <c r="V59" s="122">
        <f>T59*1.15</f>
        <v>138955.29637500001</v>
      </c>
      <c r="W59" s="122">
        <f>M52+M53</f>
        <v>0</v>
      </c>
      <c r="X59" s="122">
        <f>IF(W59&gt;U59,U59,IF(W59&lt;V59,V59,W59))</f>
        <v>138955.29637500001</v>
      </c>
      <c r="Y59" s="5">
        <f>IF(M34&lt;&gt;0,M31/M34,0)</f>
        <v>0</v>
      </c>
      <c r="Z59" s="128">
        <f>W59*Y59</f>
        <v>0</v>
      </c>
      <c r="AA59" s="128">
        <f>X59*Y59</f>
        <v>0</v>
      </c>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row>
    <row r="60" spans="1:128" x14ac:dyDescent="0.3">
      <c r="B60" s="39"/>
      <c r="C60" s="129" t="s">
        <v>61</v>
      </c>
      <c r="D60" s="130"/>
      <c r="E60" s="130"/>
      <c r="F60" s="130"/>
      <c r="G60" s="130"/>
      <c r="H60" s="130"/>
      <c r="I60" s="130"/>
      <c r="J60" s="130"/>
      <c r="K60" s="130"/>
      <c r="L60" s="130"/>
      <c r="M60" s="6">
        <f>M56</f>
        <v>0</v>
      </c>
      <c r="N60" s="7"/>
      <c r="O60" s="104"/>
      <c r="P60" s="105"/>
      <c r="Q60" s="88"/>
      <c r="W60" s="128"/>
      <c r="Z60" s="128">
        <f>Z58+Z59</f>
        <v>0</v>
      </c>
      <c r="AA60" s="128">
        <f>AA58+AA59</f>
        <v>0</v>
      </c>
      <c r="AC60" s="128"/>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row>
    <row r="61" spans="1:128" ht="15" thickBot="1" x14ac:dyDescent="0.35">
      <c r="B61" s="39"/>
      <c r="C61" s="131" t="s">
        <v>62</v>
      </c>
      <c r="D61" s="132"/>
      <c r="E61" s="132"/>
      <c r="F61" s="132"/>
      <c r="G61" s="132"/>
      <c r="H61" s="132"/>
      <c r="I61" s="132"/>
      <c r="J61" s="132"/>
      <c r="K61" s="132"/>
      <c r="L61" s="132"/>
      <c r="M61" s="8" t="e">
        <f>M26/M34</f>
        <v>#DIV/0!</v>
      </c>
      <c r="N61" s="9"/>
      <c r="O61" s="104"/>
      <c r="P61" s="105"/>
      <c r="Q61" s="45" t="s">
        <v>63</v>
      </c>
      <c r="S61" s="128"/>
      <c r="T61" s="128"/>
      <c r="V61" s="128"/>
      <c r="AA61" s="128"/>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row>
    <row r="62" spans="1:128" x14ac:dyDescent="0.3">
      <c r="A62" s="38"/>
      <c r="B62" s="39"/>
      <c r="C62" s="39"/>
      <c r="D62" s="39"/>
      <c r="E62" s="74"/>
      <c r="F62" s="74"/>
      <c r="G62" s="74"/>
      <c r="H62" s="74"/>
      <c r="I62" s="74"/>
      <c r="J62" s="43"/>
      <c r="K62" s="43"/>
      <c r="L62" s="43"/>
      <c r="M62" s="43"/>
      <c r="N62" s="43"/>
      <c r="O62" s="43"/>
      <c r="P62" s="44"/>
      <c r="R62" s="88" t="s">
        <v>42</v>
      </c>
      <c r="S62" s="3">
        <f>25769*1.1*1.15*1.05*1.05</f>
        <v>35939.057962500003</v>
      </c>
      <c r="T62" s="84">
        <f>IF(M34="yes",S62*1.1,0)</f>
        <v>0</v>
      </c>
      <c r="U62" s="84"/>
      <c r="V62" s="84"/>
      <c r="W62" s="84">
        <f>IF(M47&lt;&gt;0,T62*(M44/M47),0)</f>
        <v>0</v>
      </c>
      <c r="X62" s="88"/>
      <c r="Y62" s="88"/>
      <c r="Z62" s="88"/>
      <c r="AA62" s="88"/>
      <c r="AC62" s="87"/>
      <c r="AH62" s="60"/>
      <c r="AJ62" s="60"/>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row>
    <row r="63" spans="1:128" ht="18" x14ac:dyDescent="0.35">
      <c r="A63" s="38"/>
      <c r="B63" s="17" t="s">
        <v>64</v>
      </c>
      <c r="C63" s="18"/>
      <c r="D63" s="18"/>
      <c r="E63" s="18"/>
      <c r="F63" s="18"/>
      <c r="G63" s="18"/>
      <c r="H63" s="18"/>
      <c r="I63" s="18"/>
      <c r="J63" s="18"/>
      <c r="K63" s="19"/>
      <c r="L63" s="19"/>
      <c r="M63" s="19"/>
      <c r="N63" s="19"/>
      <c r="O63" s="19"/>
      <c r="P63" s="44"/>
      <c r="R63" s="88"/>
      <c r="S63" s="3"/>
      <c r="T63" s="84"/>
      <c r="U63" s="84"/>
      <c r="V63" s="84"/>
      <c r="W63" s="84"/>
      <c r="X63" s="88"/>
      <c r="Y63" s="88"/>
      <c r="Z63" s="88"/>
      <c r="AA63" s="88"/>
      <c r="AC63" s="87"/>
      <c r="AH63" s="60"/>
      <c r="AJ63" s="60"/>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row>
    <row r="64" spans="1:128" x14ac:dyDescent="0.3">
      <c r="A64" s="38"/>
      <c r="B64" s="61"/>
      <c r="C64" s="39"/>
      <c r="D64" s="39"/>
      <c r="E64" s="74"/>
      <c r="F64" s="74"/>
      <c r="G64" s="74"/>
      <c r="H64" s="74"/>
      <c r="I64" s="74"/>
      <c r="J64" s="43"/>
      <c r="K64" s="43"/>
      <c r="L64" s="43"/>
      <c r="M64" s="43"/>
      <c r="N64" s="43"/>
      <c r="O64" s="43"/>
      <c r="P64" s="105"/>
      <c r="Q64" s="88"/>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row>
    <row r="65" spans="2:128" x14ac:dyDescent="0.3">
      <c r="B65" s="39"/>
      <c r="C65" s="133" t="s">
        <v>65</v>
      </c>
      <c r="D65" s="134"/>
      <c r="E65" s="134"/>
      <c r="F65" s="134"/>
      <c r="G65" s="134"/>
      <c r="H65" s="134"/>
      <c r="I65" s="134"/>
      <c r="J65" s="134"/>
      <c r="K65" s="134"/>
      <c r="L65" s="134"/>
      <c r="M65" s="134"/>
      <c r="N65" s="135"/>
      <c r="O65" s="104"/>
      <c r="P65" s="105"/>
      <c r="Q65" s="88"/>
      <c r="R65" s="88"/>
      <c r="S65" s="88"/>
      <c r="T65" s="87"/>
      <c r="U65" s="88"/>
      <c r="V65" s="88"/>
      <c r="W65" s="88"/>
      <c r="X65" s="136"/>
      <c r="Y65" s="88"/>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row>
    <row r="66" spans="2:128" x14ac:dyDescent="0.3">
      <c r="B66" s="39"/>
      <c r="C66" s="137"/>
      <c r="D66" s="138"/>
      <c r="E66" s="138"/>
      <c r="F66" s="138"/>
      <c r="G66" s="138"/>
      <c r="H66" s="138"/>
      <c r="I66" s="138"/>
      <c r="J66" s="138"/>
      <c r="K66" s="138"/>
      <c r="L66" s="138"/>
      <c r="M66" s="138"/>
      <c r="N66" s="139"/>
      <c r="O66" s="43"/>
      <c r="P66" s="105"/>
      <c r="Q66" s="88"/>
      <c r="Z66" s="83"/>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row>
    <row r="67" spans="2:128" x14ac:dyDescent="0.3">
      <c r="B67" s="39"/>
      <c r="C67" s="140" t="s">
        <v>66</v>
      </c>
      <c r="D67" s="141"/>
      <c r="E67" s="141"/>
      <c r="F67" s="141"/>
      <c r="G67" s="141"/>
      <c r="H67" s="141"/>
      <c r="I67" s="141"/>
      <c r="J67" s="141"/>
      <c r="K67" s="141"/>
      <c r="L67" s="141"/>
      <c r="M67" s="141"/>
      <c r="N67" s="142"/>
      <c r="O67" s="43"/>
      <c r="P67" s="105"/>
      <c r="Q67" s="88"/>
      <c r="Z67" s="8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row>
    <row r="68" spans="2:128" ht="28.95" customHeight="1" x14ac:dyDescent="0.3">
      <c r="B68" s="39"/>
      <c r="C68" s="143" t="s">
        <v>67</v>
      </c>
      <c r="D68" s="144" t="s">
        <v>68</v>
      </c>
      <c r="E68" s="144"/>
      <c r="F68" s="144"/>
      <c r="G68" s="144"/>
      <c r="H68" s="144"/>
      <c r="I68" s="144"/>
      <c r="J68" s="144"/>
      <c r="K68" s="144"/>
      <c r="L68" s="144"/>
      <c r="M68" s="144"/>
      <c r="N68" s="145"/>
      <c r="O68" s="39"/>
      <c r="P68" s="105"/>
      <c r="Q68" s="88"/>
      <c r="Z68" s="88"/>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row>
    <row r="69" spans="2:128" ht="28.95" customHeight="1" x14ac:dyDescent="0.3">
      <c r="B69" s="39"/>
      <c r="C69" s="143" t="s">
        <v>67</v>
      </c>
      <c r="D69" s="144" t="s">
        <v>69</v>
      </c>
      <c r="E69" s="144"/>
      <c r="F69" s="144"/>
      <c r="G69" s="144"/>
      <c r="H69" s="144"/>
      <c r="I69" s="144"/>
      <c r="J69" s="144"/>
      <c r="K69" s="144"/>
      <c r="L69" s="144"/>
      <c r="M69" s="144"/>
      <c r="N69" s="145"/>
      <c r="O69" s="39"/>
      <c r="P69" s="105"/>
      <c r="Q69" s="88"/>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row>
    <row r="70" spans="2:128" ht="28.95" customHeight="1" x14ac:dyDescent="0.3">
      <c r="B70" s="39"/>
      <c r="C70" s="143" t="s">
        <v>67</v>
      </c>
      <c r="D70" s="144" t="s">
        <v>70</v>
      </c>
      <c r="E70" s="144"/>
      <c r="F70" s="144"/>
      <c r="G70" s="144"/>
      <c r="H70" s="144"/>
      <c r="I70" s="144"/>
      <c r="J70" s="144"/>
      <c r="K70" s="144"/>
      <c r="L70" s="144"/>
      <c r="M70" s="144"/>
      <c r="N70" s="145"/>
      <c r="O70" s="39"/>
      <c r="P70" s="105"/>
      <c r="Q70" s="88"/>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row>
    <row r="71" spans="2:128" ht="28.95" customHeight="1" x14ac:dyDescent="0.3">
      <c r="B71" s="39"/>
      <c r="C71" s="143" t="s">
        <v>67</v>
      </c>
      <c r="D71" s="144" t="s">
        <v>71</v>
      </c>
      <c r="E71" s="144"/>
      <c r="F71" s="144"/>
      <c r="G71" s="144"/>
      <c r="H71" s="144"/>
      <c r="I71" s="144"/>
      <c r="J71" s="144"/>
      <c r="K71" s="144"/>
      <c r="L71" s="144"/>
      <c r="M71" s="144"/>
      <c r="N71" s="145"/>
      <c r="O71" s="39"/>
      <c r="P71" s="105"/>
      <c r="Q71" s="88"/>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row>
    <row r="72" spans="2:128" ht="47.25" customHeight="1" x14ac:dyDescent="0.3">
      <c r="B72" s="39"/>
      <c r="C72" s="143" t="s">
        <v>67</v>
      </c>
      <c r="D72" s="144" t="s">
        <v>77</v>
      </c>
      <c r="E72" s="144"/>
      <c r="F72" s="144"/>
      <c r="G72" s="144"/>
      <c r="H72" s="144"/>
      <c r="I72" s="144"/>
      <c r="J72" s="144"/>
      <c r="K72" s="144"/>
      <c r="L72" s="144"/>
      <c r="M72" s="144"/>
      <c r="N72" s="145"/>
      <c r="O72" s="39"/>
      <c r="P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row>
    <row r="73" spans="2:128" x14ac:dyDescent="0.3">
      <c r="B73" s="39"/>
      <c r="C73" s="146" t="s">
        <v>72</v>
      </c>
      <c r="K73" s="15"/>
      <c r="L73" s="15"/>
      <c r="M73" s="15"/>
      <c r="N73" s="147"/>
      <c r="O73" s="39"/>
      <c r="P73" s="44"/>
      <c r="AA73" s="119"/>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row>
    <row r="74" spans="2:128" x14ac:dyDescent="0.3">
      <c r="B74" s="39"/>
      <c r="C74" s="143" t="s">
        <v>67</v>
      </c>
      <c r="D74" s="15" t="s">
        <v>74</v>
      </c>
      <c r="N74" s="148"/>
      <c r="O74" s="39"/>
      <c r="P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row>
    <row r="75" spans="2:128" x14ac:dyDescent="0.3">
      <c r="B75" s="39"/>
      <c r="C75" s="149"/>
      <c r="N75" s="148"/>
      <c r="O75" s="39"/>
      <c r="P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row>
    <row r="76" spans="2:128" x14ac:dyDescent="0.3">
      <c r="B76" s="39"/>
      <c r="C76" s="149"/>
      <c r="N76" s="148"/>
      <c r="O76" s="39"/>
      <c r="P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row>
    <row r="77" spans="2:128" x14ac:dyDescent="0.3">
      <c r="B77" s="39"/>
      <c r="C77" s="150"/>
      <c r="D77" s="151"/>
      <c r="E77" s="151"/>
      <c r="F77" s="151"/>
      <c r="G77" s="151"/>
      <c r="H77" s="151"/>
      <c r="I77" s="151"/>
      <c r="J77" s="151"/>
      <c r="K77" s="152"/>
      <c r="L77" s="152"/>
      <c r="M77" s="152"/>
      <c r="N77" s="153"/>
      <c r="O77" s="39"/>
      <c r="P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row>
    <row r="78" spans="2:128" x14ac:dyDescent="0.3">
      <c r="B78" s="39"/>
      <c r="C78" s="39"/>
      <c r="D78" s="39"/>
      <c r="E78" s="39"/>
      <c r="F78" s="39"/>
      <c r="G78" s="39"/>
      <c r="H78" s="39"/>
      <c r="I78" s="39"/>
      <c r="J78" s="39"/>
      <c r="K78" s="39"/>
      <c r="L78" s="39"/>
      <c r="M78" s="39"/>
      <c r="N78" s="39"/>
      <c r="O78" s="39"/>
      <c r="P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row>
    <row r="79" spans="2:128" x14ac:dyDescent="0.3">
      <c r="P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row>
    <row r="80" spans="2:128" x14ac:dyDescent="0.3">
      <c r="P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row>
    <row r="81" spans="16:128" x14ac:dyDescent="0.3">
      <c r="P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row>
    <row r="82" spans="16:128" x14ac:dyDescent="0.3">
      <c r="P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row>
    <row r="83" spans="16:128" x14ac:dyDescent="0.3">
      <c r="P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row>
    <row r="84" spans="16:128" x14ac:dyDescent="0.3">
      <c r="P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row>
    <row r="85" spans="16:128" x14ac:dyDescent="0.3">
      <c r="P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row>
    <row r="86" spans="16:128" x14ac:dyDescent="0.3">
      <c r="P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row>
    <row r="87" spans="16:128" x14ac:dyDescent="0.3">
      <c r="P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row>
    <row r="88" spans="16:128" x14ac:dyDescent="0.3">
      <c r="P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row>
    <row r="89" spans="16:128" x14ac:dyDescent="0.3">
      <c r="P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row>
    <row r="90" spans="16:128" x14ac:dyDescent="0.3">
      <c r="P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row>
    <row r="91" spans="16:128" x14ac:dyDescent="0.3">
      <c r="P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row>
    <row r="92" spans="16:128" x14ac:dyDescent="0.3">
      <c r="P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row>
    <row r="93" spans="16:128" x14ac:dyDescent="0.3">
      <c r="P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row>
    <row r="94" spans="16:128" x14ac:dyDescent="0.3">
      <c r="P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row>
    <row r="95" spans="16:128" x14ac:dyDescent="0.3">
      <c r="P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row>
    <row r="96" spans="16:128" x14ac:dyDescent="0.3">
      <c r="P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row>
    <row r="97" spans="16:128" x14ac:dyDescent="0.3">
      <c r="P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row>
    <row r="98" spans="16:128" x14ac:dyDescent="0.3">
      <c r="P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row>
    <row r="99" spans="16:128" x14ac:dyDescent="0.3">
      <c r="P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row>
    <row r="100" spans="16:128" x14ac:dyDescent="0.3">
      <c r="P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row>
    <row r="101" spans="16:128" x14ac:dyDescent="0.3">
      <c r="P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row>
    <row r="102" spans="16:128" x14ac:dyDescent="0.3">
      <c r="P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row>
    <row r="103" spans="16:128" x14ac:dyDescent="0.3">
      <c r="P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row>
    <row r="104" spans="16:128" x14ac:dyDescent="0.3">
      <c r="P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row>
    <row r="105" spans="16:128" x14ac:dyDescent="0.3">
      <c r="P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row>
    <row r="106" spans="16:128" x14ac:dyDescent="0.3">
      <c r="P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c r="DO106" s="44"/>
      <c r="DP106" s="44"/>
      <c r="DQ106" s="44"/>
      <c r="DR106" s="44"/>
      <c r="DS106" s="44"/>
      <c r="DT106" s="44"/>
      <c r="DU106" s="44"/>
      <c r="DV106" s="44"/>
      <c r="DW106" s="44"/>
      <c r="DX106" s="44"/>
    </row>
    <row r="107" spans="16:128" x14ac:dyDescent="0.3">
      <c r="P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44"/>
      <c r="DK107" s="44"/>
      <c r="DL107" s="44"/>
      <c r="DM107" s="44"/>
      <c r="DN107" s="44"/>
      <c r="DO107" s="44"/>
      <c r="DP107" s="44"/>
      <c r="DQ107" s="44"/>
      <c r="DR107" s="44"/>
      <c r="DS107" s="44"/>
      <c r="DT107" s="44"/>
      <c r="DU107" s="44"/>
      <c r="DV107" s="44"/>
      <c r="DW107" s="44"/>
      <c r="DX107" s="44"/>
    </row>
    <row r="108" spans="16:128" x14ac:dyDescent="0.3">
      <c r="P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44"/>
      <c r="DK108" s="44"/>
      <c r="DL108" s="44"/>
      <c r="DM108" s="44"/>
      <c r="DN108" s="44"/>
      <c r="DO108" s="44"/>
      <c r="DP108" s="44"/>
      <c r="DQ108" s="44"/>
      <c r="DR108" s="44"/>
      <c r="DS108" s="44"/>
      <c r="DT108" s="44"/>
      <c r="DU108" s="44"/>
      <c r="DV108" s="44"/>
      <c r="DW108" s="44"/>
      <c r="DX108" s="44"/>
    </row>
    <row r="109" spans="16:128" x14ac:dyDescent="0.3">
      <c r="P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row>
    <row r="110" spans="16:128" x14ac:dyDescent="0.3">
      <c r="P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c r="DO110" s="44"/>
      <c r="DP110" s="44"/>
      <c r="DQ110" s="44"/>
      <c r="DR110" s="44"/>
      <c r="DS110" s="44"/>
      <c r="DT110" s="44"/>
      <c r="DU110" s="44"/>
      <c r="DV110" s="44"/>
      <c r="DW110" s="44"/>
      <c r="DX110" s="44"/>
    </row>
    <row r="111" spans="16:128" x14ac:dyDescent="0.3">
      <c r="P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c r="DE111" s="44"/>
      <c r="DF111" s="44"/>
      <c r="DG111" s="44"/>
      <c r="DH111" s="44"/>
      <c r="DI111" s="44"/>
      <c r="DJ111" s="44"/>
      <c r="DK111" s="44"/>
      <c r="DL111" s="44"/>
      <c r="DM111" s="44"/>
      <c r="DN111" s="44"/>
      <c r="DO111" s="44"/>
      <c r="DP111" s="44"/>
      <c r="DQ111" s="44"/>
      <c r="DR111" s="44"/>
      <c r="DS111" s="44"/>
      <c r="DT111" s="44"/>
      <c r="DU111" s="44"/>
      <c r="DV111" s="44"/>
      <c r="DW111" s="44"/>
      <c r="DX111" s="44"/>
    </row>
    <row r="112" spans="16:128" x14ac:dyDescent="0.3">
      <c r="P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44"/>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44"/>
      <c r="DL112" s="44"/>
      <c r="DM112" s="44"/>
      <c r="DN112" s="44"/>
      <c r="DO112" s="44"/>
      <c r="DP112" s="44"/>
      <c r="DQ112" s="44"/>
      <c r="DR112" s="44"/>
      <c r="DS112" s="44"/>
      <c r="DT112" s="44"/>
      <c r="DU112" s="44"/>
      <c r="DV112" s="44"/>
      <c r="DW112" s="44"/>
      <c r="DX112" s="44"/>
    </row>
    <row r="113" spans="16:128" x14ac:dyDescent="0.3">
      <c r="P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4"/>
      <c r="CR113" s="44"/>
      <c r="CS113" s="44"/>
      <c r="CT113" s="44"/>
      <c r="CU113" s="44"/>
      <c r="CV113" s="44"/>
      <c r="CW113" s="44"/>
      <c r="CX113" s="44"/>
      <c r="CY113" s="44"/>
      <c r="CZ113" s="44"/>
      <c r="DA113" s="44"/>
      <c r="DB113" s="44"/>
      <c r="DC113" s="44"/>
      <c r="DD113" s="44"/>
      <c r="DE113" s="44"/>
      <c r="DF113" s="44"/>
      <c r="DG113" s="44"/>
      <c r="DH113" s="44"/>
      <c r="DI113" s="44"/>
      <c r="DJ113" s="44"/>
      <c r="DK113" s="44"/>
      <c r="DL113" s="44"/>
      <c r="DM113" s="44"/>
      <c r="DN113" s="44"/>
      <c r="DO113" s="44"/>
      <c r="DP113" s="44"/>
      <c r="DQ113" s="44"/>
      <c r="DR113" s="44"/>
      <c r="DS113" s="44"/>
      <c r="DT113" s="44"/>
      <c r="DU113" s="44"/>
      <c r="DV113" s="44"/>
      <c r="DW113" s="44"/>
      <c r="DX113" s="44"/>
    </row>
    <row r="114" spans="16:128" x14ac:dyDescent="0.3">
      <c r="P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row>
    <row r="115" spans="16:128" x14ac:dyDescent="0.3">
      <c r="P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c r="CQ115" s="44"/>
      <c r="CR115" s="44"/>
      <c r="CS115" s="44"/>
      <c r="CT115" s="44"/>
      <c r="CU115" s="44"/>
      <c r="CV115" s="44"/>
      <c r="CW115" s="44"/>
      <c r="CX115" s="44"/>
      <c r="CY115" s="44"/>
      <c r="CZ115" s="44"/>
      <c r="DA115" s="44"/>
      <c r="DB115" s="44"/>
      <c r="DC115" s="44"/>
      <c r="DD115" s="44"/>
      <c r="DE115" s="44"/>
      <c r="DF115" s="44"/>
      <c r="DG115" s="44"/>
      <c r="DH115" s="44"/>
      <c r="DI115" s="44"/>
      <c r="DJ115" s="44"/>
      <c r="DK115" s="44"/>
      <c r="DL115" s="44"/>
      <c r="DM115" s="44"/>
      <c r="DN115" s="44"/>
      <c r="DO115" s="44"/>
      <c r="DP115" s="44"/>
      <c r="DQ115" s="44"/>
      <c r="DR115" s="44"/>
      <c r="DS115" s="44"/>
      <c r="DT115" s="44"/>
      <c r="DU115" s="44"/>
      <c r="DV115" s="44"/>
      <c r="DW115" s="44"/>
      <c r="DX115" s="44"/>
    </row>
    <row r="116" spans="16:128" x14ac:dyDescent="0.3">
      <c r="P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row>
    <row r="117" spans="16:128" x14ac:dyDescent="0.3">
      <c r="P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row>
    <row r="118" spans="16:128" x14ac:dyDescent="0.3">
      <c r="P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44"/>
      <c r="DK118" s="44"/>
      <c r="DL118" s="44"/>
      <c r="DM118" s="44"/>
      <c r="DN118" s="44"/>
      <c r="DO118" s="44"/>
      <c r="DP118" s="44"/>
      <c r="DQ118" s="44"/>
      <c r="DR118" s="44"/>
      <c r="DS118" s="44"/>
      <c r="DT118" s="44"/>
      <c r="DU118" s="44"/>
      <c r="DV118" s="44"/>
      <c r="DW118" s="44"/>
      <c r="DX118" s="44"/>
    </row>
    <row r="119" spans="16:128" x14ac:dyDescent="0.3">
      <c r="P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c r="DO119" s="44"/>
      <c r="DP119" s="44"/>
      <c r="DQ119" s="44"/>
      <c r="DR119" s="44"/>
      <c r="DS119" s="44"/>
      <c r="DT119" s="44"/>
      <c r="DU119" s="44"/>
      <c r="DV119" s="44"/>
      <c r="DW119" s="44"/>
      <c r="DX119" s="44"/>
    </row>
    <row r="120" spans="16:128" x14ac:dyDescent="0.3">
      <c r="P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row>
    <row r="121" spans="16:128" x14ac:dyDescent="0.3">
      <c r="P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c r="DO121" s="44"/>
      <c r="DP121" s="44"/>
      <c r="DQ121" s="44"/>
      <c r="DR121" s="44"/>
      <c r="DS121" s="44"/>
      <c r="DT121" s="44"/>
      <c r="DU121" s="44"/>
      <c r="DV121" s="44"/>
      <c r="DW121" s="44"/>
      <c r="DX121" s="44"/>
    </row>
    <row r="122" spans="16:128" x14ac:dyDescent="0.3">
      <c r="P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44"/>
      <c r="DJ122" s="44"/>
      <c r="DK122" s="44"/>
      <c r="DL122" s="44"/>
      <c r="DM122" s="44"/>
      <c r="DN122" s="44"/>
      <c r="DO122" s="44"/>
      <c r="DP122" s="44"/>
      <c r="DQ122" s="44"/>
      <c r="DR122" s="44"/>
      <c r="DS122" s="44"/>
      <c r="DT122" s="44"/>
      <c r="DU122" s="44"/>
      <c r="DV122" s="44"/>
      <c r="DW122" s="44"/>
      <c r="DX122" s="44"/>
    </row>
    <row r="123" spans="16:128" x14ac:dyDescent="0.3">
      <c r="P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row>
    <row r="124" spans="16:128" x14ac:dyDescent="0.3">
      <c r="P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row>
    <row r="125" spans="16:128" x14ac:dyDescent="0.3">
      <c r="P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row>
    <row r="126" spans="16:128" x14ac:dyDescent="0.3">
      <c r="P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row>
    <row r="127" spans="16:128" x14ac:dyDescent="0.3">
      <c r="P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44"/>
      <c r="DJ127" s="44"/>
      <c r="DK127" s="44"/>
      <c r="DL127" s="44"/>
      <c r="DM127" s="44"/>
      <c r="DN127" s="44"/>
      <c r="DO127" s="44"/>
      <c r="DP127" s="44"/>
      <c r="DQ127" s="44"/>
      <c r="DR127" s="44"/>
      <c r="DS127" s="44"/>
      <c r="DT127" s="44"/>
      <c r="DU127" s="44"/>
      <c r="DV127" s="44"/>
      <c r="DW127" s="44"/>
      <c r="DX127" s="44"/>
    </row>
    <row r="128" spans="16:128" x14ac:dyDescent="0.3">
      <c r="P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c r="DO128" s="44"/>
      <c r="DP128" s="44"/>
      <c r="DQ128" s="44"/>
      <c r="DR128" s="44"/>
      <c r="DS128" s="44"/>
      <c r="DT128" s="44"/>
      <c r="DU128" s="44"/>
      <c r="DV128" s="44"/>
      <c r="DW128" s="44"/>
      <c r="DX128" s="44"/>
    </row>
    <row r="129" spans="16:128" x14ac:dyDescent="0.3">
      <c r="P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44"/>
      <c r="DK129" s="44"/>
      <c r="DL129" s="44"/>
      <c r="DM129" s="44"/>
      <c r="DN129" s="44"/>
      <c r="DO129" s="44"/>
      <c r="DP129" s="44"/>
      <c r="DQ129" s="44"/>
      <c r="DR129" s="44"/>
      <c r="DS129" s="44"/>
      <c r="DT129" s="44"/>
      <c r="DU129" s="44"/>
      <c r="DV129" s="44"/>
      <c r="DW129" s="44"/>
      <c r="DX129" s="44"/>
    </row>
    <row r="130" spans="16:128" x14ac:dyDescent="0.3">
      <c r="P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44"/>
      <c r="DJ130" s="44"/>
      <c r="DK130" s="44"/>
      <c r="DL130" s="44"/>
      <c r="DM130" s="44"/>
      <c r="DN130" s="44"/>
      <c r="DO130" s="44"/>
      <c r="DP130" s="44"/>
      <c r="DQ130" s="44"/>
      <c r="DR130" s="44"/>
      <c r="DS130" s="44"/>
      <c r="DT130" s="44"/>
      <c r="DU130" s="44"/>
      <c r="DV130" s="44"/>
      <c r="DW130" s="44"/>
      <c r="DX130" s="44"/>
    </row>
    <row r="131" spans="16:128" x14ac:dyDescent="0.3">
      <c r="P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44"/>
      <c r="DJ131" s="44"/>
      <c r="DK131" s="44"/>
      <c r="DL131" s="44"/>
      <c r="DM131" s="44"/>
      <c r="DN131" s="44"/>
      <c r="DO131" s="44"/>
      <c r="DP131" s="44"/>
      <c r="DQ131" s="44"/>
      <c r="DR131" s="44"/>
      <c r="DS131" s="44"/>
      <c r="DT131" s="44"/>
      <c r="DU131" s="44"/>
      <c r="DV131" s="44"/>
      <c r="DW131" s="44"/>
      <c r="DX131" s="44"/>
    </row>
    <row r="132" spans="16:128" x14ac:dyDescent="0.3">
      <c r="P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c r="CQ132" s="44"/>
      <c r="CR132" s="44"/>
      <c r="CS132" s="44"/>
      <c r="CT132" s="44"/>
      <c r="CU132" s="44"/>
      <c r="CV132" s="44"/>
      <c r="CW132" s="44"/>
      <c r="CX132" s="44"/>
      <c r="CY132" s="44"/>
      <c r="CZ132" s="44"/>
      <c r="DA132" s="44"/>
      <c r="DB132" s="44"/>
      <c r="DC132" s="44"/>
      <c r="DD132" s="44"/>
      <c r="DE132" s="44"/>
      <c r="DF132" s="44"/>
      <c r="DG132" s="44"/>
      <c r="DH132" s="44"/>
      <c r="DI132" s="44"/>
      <c r="DJ132" s="44"/>
      <c r="DK132" s="44"/>
      <c r="DL132" s="44"/>
      <c r="DM132" s="44"/>
      <c r="DN132" s="44"/>
      <c r="DO132" s="44"/>
      <c r="DP132" s="44"/>
      <c r="DQ132" s="44"/>
      <c r="DR132" s="44"/>
      <c r="DS132" s="44"/>
      <c r="DT132" s="44"/>
      <c r="DU132" s="44"/>
      <c r="DV132" s="44"/>
      <c r="DW132" s="44"/>
      <c r="DX132" s="44"/>
    </row>
    <row r="133" spans="16:128" x14ac:dyDescent="0.3">
      <c r="P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c r="DE133" s="44"/>
      <c r="DF133" s="44"/>
      <c r="DG133" s="44"/>
      <c r="DH133" s="44"/>
      <c r="DI133" s="44"/>
      <c r="DJ133" s="44"/>
      <c r="DK133" s="44"/>
      <c r="DL133" s="44"/>
      <c r="DM133" s="44"/>
      <c r="DN133" s="44"/>
      <c r="DO133" s="44"/>
      <c r="DP133" s="44"/>
      <c r="DQ133" s="44"/>
      <c r="DR133" s="44"/>
      <c r="DS133" s="44"/>
      <c r="DT133" s="44"/>
      <c r="DU133" s="44"/>
      <c r="DV133" s="44"/>
      <c r="DW133" s="44"/>
      <c r="DX133" s="44"/>
    </row>
    <row r="134" spans="16:128" x14ac:dyDescent="0.3">
      <c r="P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4"/>
      <c r="CR134" s="44"/>
      <c r="CS134" s="44"/>
      <c r="CT134" s="44"/>
      <c r="CU134" s="44"/>
      <c r="CV134" s="44"/>
      <c r="CW134" s="44"/>
      <c r="CX134" s="44"/>
      <c r="CY134" s="44"/>
      <c r="CZ134" s="44"/>
      <c r="DA134" s="44"/>
      <c r="DB134" s="44"/>
      <c r="DC134" s="44"/>
      <c r="DD134" s="44"/>
      <c r="DE134" s="44"/>
      <c r="DF134" s="44"/>
      <c r="DG134" s="44"/>
      <c r="DH134" s="44"/>
      <c r="DI134" s="44"/>
      <c r="DJ134" s="44"/>
      <c r="DK134" s="44"/>
      <c r="DL134" s="44"/>
      <c r="DM134" s="44"/>
      <c r="DN134" s="44"/>
      <c r="DO134" s="44"/>
      <c r="DP134" s="44"/>
      <c r="DQ134" s="44"/>
      <c r="DR134" s="44"/>
      <c r="DS134" s="44"/>
      <c r="DT134" s="44"/>
      <c r="DU134" s="44"/>
      <c r="DV134" s="44"/>
      <c r="DW134" s="44"/>
      <c r="DX134" s="44"/>
    </row>
    <row r="135" spans="16:128" x14ac:dyDescent="0.3">
      <c r="P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P135" s="44"/>
      <c r="CQ135" s="44"/>
      <c r="CR135" s="44"/>
      <c r="CS135" s="44"/>
      <c r="CT135" s="44"/>
      <c r="CU135" s="44"/>
      <c r="CV135" s="44"/>
      <c r="CW135" s="44"/>
      <c r="CX135" s="44"/>
      <c r="CY135" s="44"/>
      <c r="CZ135" s="44"/>
      <c r="DA135" s="44"/>
      <c r="DB135" s="44"/>
      <c r="DC135" s="44"/>
      <c r="DD135" s="44"/>
      <c r="DE135" s="44"/>
      <c r="DF135" s="44"/>
      <c r="DG135" s="44"/>
      <c r="DH135" s="44"/>
      <c r="DI135" s="44"/>
      <c r="DJ135" s="44"/>
      <c r="DK135" s="44"/>
      <c r="DL135" s="44"/>
      <c r="DM135" s="44"/>
      <c r="DN135" s="44"/>
      <c r="DO135" s="44"/>
      <c r="DP135" s="44"/>
      <c r="DQ135" s="44"/>
      <c r="DR135" s="44"/>
      <c r="DS135" s="44"/>
      <c r="DT135" s="44"/>
      <c r="DU135" s="44"/>
      <c r="DV135" s="44"/>
      <c r="DW135" s="44"/>
      <c r="DX135" s="44"/>
    </row>
    <row r="136" spans="16:128" x14ac:dyDescent="0.3">
      <c r="P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c r="DE136" s="44"/>
      <c r="DF136" s="44"/>
      <c r="DG136" s="44"/>
      <c r="DH136" s="44"/>
      <c r="DI136" s="44"/>
      <c r="DJ136" s="44"/>
      <c r="DK136" s="44"/>
      <c r="DL136" s="44"/>
      <c r="DM136" s="44"/>
      <c r="DN136" s="44"/>
      <c r="DO136" s="44"/>
      <c r="DP136" s="44"/>
      <c r="DQ136" s="44"/>
      <c r="DR136" s="44"/>
      <c r="DS136" s="44"/>
      <c r="DT136" s="44"/>
      <c r="DU136" s="44"/>
      <c r="DV136" s="44"/>
      <c r="DW136" s="44"/>
      <c r="DX136" s="44"/>
    </row>
    <row r="137" spans="16:128" x14ac:dyDescent="0.3">
      <c r="P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c r="DO137" s="44"/>
      <c r="DP137" s="44"/>
      <c r="DQ137" s="44"/>
      <c r="DR137" s="44"/>
      <c r="DS137" s="44"/>
      <c r="DT137" s="44"/>
      <c r="DU137" s="44"/>
      <c r="DV137" s="44"/>
      <c r="DW137" s="44"/>
      <c r="DX137" s="44"/>
    </row>
    <row r="138" spans="16:128" x14ac:dyDescent="0.3">
      <c r="P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c r="DO138" s="44"/>
      <c r="DP138" s="44"/>
      <c r="DQ138" s="44"/>
      <c r="DR138" s="44"/>
      <c r="DS138" s="44"/>
      <c r="DT138" s="44"/>
      <c r="DU138" s="44"/>
      <c r="DV138" s="44"/>
      <c r="DW138" s="44"/>
      <c r="DX138" s="44"/>
    </row>
    <row r="139" spans="16:128" x14ac:dyDescent="0.3">
      <c r="P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c r="CR139" s="44"/>
      <c r="CS139" s="44"/>
      <c r="CT139" s="44"/>
      <c r="CU139" s="44"/>
      <c r="CV139" s="44"/>
      <c r="CW139" s="44"/>
      <c r="CX139" s="44"/>
      <c r="CY139" s="44"/>
      <c r="CZ139" s="44"/>
      <c r="DA139" s="44"/>
      <c r="DB139" s="44"/>
      <c r="DC139" s="44"/>
      <c r="DD139" s="44"/>
      <c r="DE139" s="44"/>
      <c r="DF139" s="44"/>
      <c r="DG139" s="44"/>
      <c r="DH139" s="44"/>
      <c r="DI139" s="44"/>
      <c r="DJ139" s="44"/>
      <c r="DK139" s="44"/>
      <c r="DL139" s="44"/>
      <c r="DM139" s="44"/>
      <c r="DN139" s="44"/>
      <c r="DO139" s="44"/>
      <c r="DP139" s="44"/>
      <c r="DQ139" s="44"/>
      <c r="DR139" s="44"/>
      <c r="DS139" s="44"/>
      <c r="DT139" s="44"/>
      <c r="DU139" s="44"/>
      <c r="DV139" s="44"/>
      <c r="DW139" s="44"/>
      <c r="DX139" s="44"/>
    </row>
    <row r="140" spans="16:128" x14ac:dyDescent="0.3">
      <c r="P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c r="CR140" s="44"/>
      <c r="CS140" s="44"/>
      <c r="CT140" s="44"/>
      <c r="CU140" s="44"/>
      <c r="CV140" s="44"/>
      <c r="CW140" s="44"/>
      <c r="CX140" s="44"/>
      <c r="CY140" s="44"/>
      <c r="CZ140" s="44"/>
      <c r="DA140" s="44"/>
      <c r="DB140" s="44"/>
      <c r="DC140" s="44"/>
      <c r="DD140" s="44"/>
      <c r="DE140" s="44"/>
      <c r="DF140" s="44"/>
      <c r="DG140" s="44"/>
      <c r="DH140" s="44"/>
      <c r="DI140" s="44"/>
      <c r="DJ140" s="44"/>
      <c r="DK140" s="44"/>
      <c r="DL140" s="44"/>
      <c r="DM140" s="44"/>
      <c r="DN140" s="44"/>
      <c r="DO140" s="44"/>
      <c r="DP140" s="44"/>
      <c r="DQ140" s="44"/>
      <c r="DR140" s="44"/>
      <c r="DS140" s="44"/>
      <c r="DT140" s="44"/>
      <c r="DU140" s="44"/>
      <c r="DV140" s="44"/>
      <c r="DW140" s="44"/>
      <c r="DX140" s="44"/>
    </row>
    <row r="141" spans="16:128" x14ac:dyDescent="0.3">
      <c r="P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c r="CR141" s="44"/>
      <c r="CS141" s="44"/>
      <c r="CT141" s="44"/>
      <c r="CU141" s="44"/>
      <c r="CV141" s="44"/>
      <c r="CW141" s="44"/>
      <c r="CX141" s="44"/>
      <c r="CY141" s="44"/>
      <c r="CZ141" s="44"/>
      <c r="DA141" s="44"/>
      <c r="DB141" s="44"/>
      <c r="DC141" s="44"/>
      <c r="DD141" s="44"/>
      <c r="DE141" s="44"/>
      <c r="DF141" s="44"/>
      <c r="DG141" s="44"/>
      <c r="DH141" s="44"/>
      <c r="DI141" s="44"/>
      <c r="DJ141" s="44"/>
      <c r="DK141" s="44"/>
      <c r="DL141" s="44"/>
      <c r="DM141" s="44"/>
      <c r="DN141" s="44"/>
      <c r="DO141" s="44"/>
      <c r="DP141" s="44"/>
      <c r="DQ141" s="44"/>
      <c r="DR141" s="44"/>
      <c r="DS141" s="44"/>
      <c r="DT141" s="44"/>
      <c r="DU141" s="44"/>
      <c r="DV141" s="44"/>
      <c r="DW141" s="44"/>
      <c r="DX141" s="44"/>
    </row>
    <row r="142" spans="16:128" x14ac:dyDescent="0.3">
      <c r="P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c r="DO142" s="44"/>
      <c r="DP142" s="44"/>
      <c r="DQ142" s="44"/>
      <c r="DR142" s="44"/>
      <c r="DS142" s="44"/>
      <c r="DT142" s="44"/>
      <c r="DU142" s="44"/>
      <c r="DV142" s="44"/>
      <c r="DW142" s="44"/>
      <c r="DX142" s="44"/>
    </row>
    <row r="143" spans="16:128" x14ac:dyDescent="0.3">
      <c r="P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c r="CR143" s="44"/>
      <c r="CS143" s="44"/>
      <c r="CT143" s="44"/>
      <c r="CU143" s="44"/>
      <c r="CV143" s="44"/>
      <c r="CW143" s="44"/>
      <c r="CX143" s="44"/>
      <c r="CY143" s="44"/>
      <c r="CZ143" s="44"/>
      <c r="DA143" s="44"/>
      <c r="DB143" s="44"/>
      <c r="DC143" s="44"/>
      <c r="DD143" s="44"/>
      <c r="DE143" s="44"/>
      <c r="DF143" s="44"/>
      <c r="DG143" s="44"/>
      <c r="DH143" s="44"/>
      <c r="DI143" s="44"/>
      <c r="DJ143" s="44"/>
      <c r="DK143" s="44"/>
      <c r="DL143" s="44"/>
      <c r="DM143" s="44"/>
      <c r="DN143" s="44"/>
      <c r="DO143" s="44"/>
      <c r="DP143" s="44"/>
      <c r="DQ143" s="44"/>
      <c r="DR143" s="44"/>
      <c r="DS143" s="44"/>
      <c r="DT143" s="44"/>
      <c r="DU143" s="44"/>
      <c r="DV143" s="44"/>
      <c r="DW143" s="44"/>
      <c r="DX143" s="44"/>
    </row>
    <row r="144" spans="16:128" x14ac:dyDescent="0.3">
      <c r="P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c r="CR144" s="44"/>
      <c r="CS144" s="44"/>
      <c r="CT144" s="44"/>
      <c r="CU144" s="44"/>
      <c r="CV144" s="44"/>
      <c r="CW144" s="44"/>
      <c r="CX144" s="44"/>
      <c r="CY144" s="44"/>
      <c r="CZ144" s="44"/>
      <c r="DA144" s="44"/>
      <c r="DB144" s="44"/>
      <c r="DC144" s="44"/>
      <c r="DD144" s="44"/>
      <c r="DE144" s="44"/>
      <c r="DF144" s="44"/>
      <c r="DG144" s="44"/>
      <c r="DH144" s="44"/>
      <c r="DI144" s="44"/>
      <c r="DJ144" s="44"/>
      <c r="DK144" s="44"/>
      <c r="DL144" s="44"/>
      <c r="DM144" s="44"/>
      <c r="DN144" s="44"/>
      <c r="DO144" s="44"/>
      <c r="DP144" s="44"/>
      <c r="DQ144" s="44"/>
      <c r="DR144" s="44"/>
      <c r="DS144" s="44"/>
      <c r="DT144" s="44"/>
      <c r="DU144" s="44"/>
      <c r="DV144" s="44"/>
      <c r="DW144" s="44"/>
      <c r="DX144" s="44"/>
    </row>
  </sheetData>
  <sheetProtection algorithmName="SHA-512" hashValue="HpX9WBz7aOROJwEh3SPU0scg5smWSzuj7DKD/ep/hcUsXEVnf6Cn0iGiumzOaeMReISkd8TLv8qE56qkiNdzoQ==" saltValue="Y69ScKGCyK7CuBFyvIragA==" spinCount="100000" sheet="1" objects="1" scenarios="1" selectLockedCells="1"/>
  <mergeCells count="75">
    <mergeCell ref="A1:O1"/>
    <mergeCell ref="A2:O2"/>
    <mergeCell ref="C15:N15"/>
    <mergeCell ref="C16:N16"/>
    <mergeCell ref="C20:L20"/>
    <mergeCell ref="M20:N20"/>
    <mergeCell ref="C14:N14"/>
    <mergeCell ref="C5:N5"/>
    <mergeCell ref="C6:N6"/>
    <mergeCell ref="C7:N7"/>
    <mergeCell ref="C8:N8"/>
    <mergeCell ref="C9:N9"/>
    <mergeCell ref="C10:N10"/>
    <mergeCell ref="C11:N11"/>
    <mergeCell ref="C12:N12"/>
    <mergeCell ref="C13:N13"/>
    <mergeCell ref="C21:L21"/>
    <mergeCell ref="M21:N21"/>
    <mergeCell ref="C22:L22"/>
    <mergeCell ref="M22:N22"/>
    <mergeCell ref="C23:L23"/>
    <mergeCell ref="M23:N23"/>
    <mergeCell ref="C24:L24"/>
    <mergeCell ref="M24:N24"/>
    <mergeCell ref="C25:L25"/>
    <mergeCell ref="M25:N25"/>
    <mergeCell ref="C31:L31"/>
    <mergeCell ref="M31:N31"/>
    <mergeCell ref="C32:L32"/>
    <mergeCell ref="M32:N32"/>
    <mergeCell ref="C26:L26"/>
    <mergeCell ref="M26:N26"/>
    <mergeCell ref="C33:L33"/>
    <mergeCell ref="M33:N33"/>
    <mergeCell ref="C34:L34"/>
    <mergeCell ref="M34:N34"/>
    <mergeCell ref="C37:L37"/>
    <mergeCell ref="M37:N37"/>
    <mergeCell ref="C38:L38"/>
    <mergeCell ref="M38:N38"/>
    <mergeCell ref="C39:L39"/>
    <mergeCell ref="M39:N39"/>
    <mergeCell ref="C40:L40"/>
    <mergeCell ref="M40:N40"/>
    <mergeCell ref="C43:L43"/>
    <mergeCell ref="M43:N43"/>
    <mergeCell ref="C44:L44"/>
    <mergeCell ref="M44:N44"/>
    <mergeCell ref="C45:L45"/>
    <mergeCell ref="M45:N45"/>
    <mergeCell ref="C58:L58"/>
    <mergeCell ref="M58:N58"/>
    <mergeCell ref="C48:L48"/>
    <mergeCell ref="M48:N48"/>
    <mergeCell ref="C52:L52"/>
    <mergeCell ref="M52:N52"/>
    <mergeCell ref="C53:L53"/>
    <mergeCell ref="M53:N53"/>
    <mergeCell ref="C54:L54"/>
    <mergeCell ref="M54:N54"/>
    <mergeCell ref="C56:L56"/>
    <mergeCell ref="M56:N56"/>
    <mergeCell ref="F57:H57"/>
    <mergeCell ref="D72:N72"/>
    <mergeCell ref="C60:L60"/>
    <mergeCell ref="M60:N60"/>
    <mergeCell ref="C61:L61"/>
    <mergeCell ref="M61:N61"/>
    <mergeCell ref="C65:N65"/>
    <mergeCell ref="C66:N66"/>
    <mergeCell ref="C67:N67"/>
    <mergeCell ref="D68:N68"/>
    <mergeCell ref="D69:N69"/>
    <mergeCell ref="D70:N70"/>
    <mergeCell ref="D71:N71"/>
  </mergeCells>
  <conditionalFormatting sqref="M60">
    <cfRule type="expression" dxfId="3" priority="2">
      <formula>"&gt;$G$47"</formula>
    </cfRule>
    <cfRule type="expression" dxfId="2" priority="3">
      <formula>"&lt;=$G$47"</formula>
    </cfRule>
  </conditionalFormatting>
  <conditionalFormatting sqref="M61">
    <cfRule type="expression" dxfId="1" priority="1">
      <formula>$M$61&gt;$M$60</formula>
    </cfRule>
    <cfRule type="expression" dxfId="0" priority="4">
      <formula>$M$61&lt;=$M$60</formula>
    </cfRule>
  </conditionalFormatting>
  <dataValidations count="3">
    <dataValidation type="list" allowBlank="1" showInputMessage="1" showErrorMessage="1" sqref="M23:M24" xr:uid="{530CFC22-77EC-44AF-B470-60AE56826225}">
      <formula1>YesNo</formula1>
    </dataValidation>
    <dataValidation type="custom" allowBlank="1" showInputMessage="1" showErrorMessage="1" sqref="C5:D5 A5" xr:uid="{8A8D4E46-A22A-4CC7-8D48-96CA174E3679}">
      <formula1>"&lt;0&gt;0"</formula1>
    </dataValidation>
    <dataValidation type="list" allowBlank="1" showInputMessage="1" showErrorMessage="1" sqref="M37:N40 M43:N44 M21:N22 M25:N25 M48:N48" xr:uid="{291A1DB6-F821-4C62-BB83-2DE169CCE89E}">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B41B6F4EDCDF43904ACD68A6A09C92" ma:contentTypeVersion="22" ma:contentTypeDescription="Create a new document." ma:contentTypeScope="" ma:versionID="e3e89db81db50391c275fd76e9d1e1f6">
  <xsd:schema xmlns:xsd="http://www.w3.org/2001/XMLSchema" xmlns:xs="http://www.w3.org/2001/XMLSchema" xmlns:p="http://schemas.microsoft.com/office/2006/metadata/properties" xmlns:ns2="cae96608-ffa6-406f-97fc-5a5eaceee73a" xmlns:ns3="ceae2723-02d2-4907-894a-c36759ab5940" targetNamespace="http://schemas.microsoft.com/office/2006/metadata/properties" ma:root="true" ma:fieldsID="095fa2804f5e048fa8798fbdbaba7b7d" ns2:_="" ns3:_="">
    <xsd:import namespace="cae96608-ffa6-406f-97fc-5a5eaceee73a"/>
    <xsd:import namespace="ceae2723-02d2-4907-894a-c36759ab5940"/>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DocumentDescrip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96608-ffa6-406f-97fc-5a5eaceee73a" elementFormDefault="qualified">
    <xsd:import namespace="http://schemas.microsoft.com/office/2006/documentManagement/types"/>
    <xsd:import namespace="http://schemas.microsoft.com/office/infopath/2007/PartnerControls"/>
    <xsd:element name="Notes" ma:index="3" nillable="true" ma:displayName="Notes" ma:format="Dropdown" ma:hidden="true" ma:internalName="Notes"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6f18651-c79c-4098-a2e7-f7c7ebac29c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hidden="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ocumentDescription" ma:index="25" nillable="true" ma:displayName="Document Description" ma:description="Meeting notes Jo took during meeting so minutes can be drafted" ma:format="Dropdown" ma:hidden="true" ma:internalName="DocumentDescription" ma:readOnly="fals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e2723-02d2-4907-894a-c36759ab5940"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20" nillable="true" ma:displayName="Taxonomy Catch All Column" ma:hidden="true" ma:list="{e1c67ed5-9f4d-4b1c-bc95-c56da7c74713}" ma:internalName="TaxCatchAll" ma:readOnly="false" ma:showField="CatchAllData" ma:web="ceae2723-02d2-4907-894a-c36759ab59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e96608-ffa6-406f-97fc-5a5eaceee73a">
      <Terms xmlns="http://schemas.microsoft.com/office/infopath/2007/PartnerControls"/>
    </lcf76f155ced4ddcb4097134ff3c332f>
    <Notes xmlns="cae96608-ffa6-406f-97fc-5a5eaceee73a" xsi:nil="true"/>
    <TaxCatchAll xmlns="ceae2723-02d2-4907-894a-c36759ab5940" xsi:nil="true"/>
    <DocumentDescription xmlns="cae96608-ffa6-406f-97fc-5a5eaceee73a" xsi:nil="true"/>
  </documentManagement>
</p:properties>
</file>

<file path=customXml/itemProps1.xml><?xml version="1.0" encoding="utf-8"?>
<ds:datastoreItem xmlns:ds="http://schemas.openxmlformats.org/officeDocument/2006/customXml" ds:itemID="{6E2FB9C9-F0D5-47F6-9B36-9C93658F278F}"/>
</file>

<file path=customXml/itemProps2.xml><?xml version="1.0" encoding="utf-8"?>
<ds:datastoreItem xmlns:ds="http://schemas.openxmlformats.org/officeDocument/2006/customXml" ds:itemID="{ADBB9B81-C09E-43E8-9C1D-D54C6480C36C}"/>
</file>

<file path=customXml/itemProps3.xml><?xml version="1.0" encoding="utf-8"?>
<ds:datastoreItem xmlns:ds="http://schemas.openxmlformats.org/officeDocument/2006/customXml" ds:itemID="{AA817A51-EF26-45D4-A9CF-B86505196B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Bruns</dc:creator>
  <cp:lastModifiedBy>Mat D. Murn</cp:lastModifiedBy>
  <dcterms:created xsi:type="dcterms:W3CDTF">2026-06-30T19:02:41Z</dcterms:created>
  <dcterms:modified xsi:type="dcterms:W3CDTF">2026-07-17T15:47:23Z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D_RESERVED_Protection0«swkIVgiwVUozDw8pco4q1y/w9/TVdo400k8N8ipJDA7OyUouiAhxSy0sdM/yLExzS3a1VVLwDA8AUiVFpakgdjCC4+hoq2SipBAeEAwTCQ8IB5qemFOcqmRnEx4cEgAi7YIzUlNLDG30gUwQARLVDwi2AwA=§">
    <vt:lpwstr/>
  </property>
  <property fmtid="{D5CDD505-2E9C-101B-9397-08002B2CF9AE}" pid="3" name="SD_RESERVED_IsProtected">
    <vt:lpwstr>True</vt:lpwstr>
  </property>
  <property fmtid="{D5CDD505-2E9C-101B-9397-08002B2CF9AE}" pid="4" name="ContentTypeId">
    <vt:lpwstr>0x010100ECB41B6F4EDCDF43904ACD68A6A09C92</vt:lpwstr>
  </property>
</Properties>
</file>