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S:\shared\CREDIT\LIHTC\2023 Program\Application\Application Materials\Appendices\Final\"/>
    </mc:Choice>
  </mc:AlternateContent>
  <xr:revisionPtr revIDLastSave="0" documentId="8_{AF6DCDE1-5A7E-44D1-B9C7-7B354D28B961}" xr6:coauthVersionLast="47" xr6:coauthVersionMax="47" xr10:uidLastSave="{00000000-0000-0000-0000-000000000000}"/>
  <workbookProtection workbookPassword="C092" lockStructure="1"/>
  <bookViews>
    <workbookView xWindow="28680" yWindow="30" windowWidth="29040" windowHeight="15840" xr2:uid="{00000000-000D-0000-FFFF-FFFF00000000}"/>
  </bookViews>
  <sheets>
    <sheet name="Cost Model" sheetId="1" r:id="rId1"/>
    <sheet name="Metro Counties" sheetId="2" r:id="rId2"/>
  </sheets>
  <definedNames>
    <definedName name="_xlnm.Print_Area" localSheetId="0">'Cost Model'!$B$1:$F$49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H30" i="1" s="1"/>
  <c r="F31" i="1"/>
  <c r="H36" i="1"/>
  <c r="H33" i="1"/>
  <c r="H32" i="1"/>
  <c r="H29" i="1"/>
  <c r="H28" i="1"/>
  <c r="H27" i="1"/>
  <c r="H26" i="1"/>
  <c r="H31" i="1" l="1"/>
  <c r="B9" i="1" l="1"/>
  <c r="B11" i="1" l="1"/>
  <c r="F38" i="1"/>
  <c r="H38" i="1" l="1"/>
  <c r="F49" i="1"/>
  <c r="K33" i="1"/>
  <c r="I30" i="1"/>
  <c r="M42" i="1"/>
  <c r="M43" i="1" s="1"/>
  <c r="K32" i="1"/>
  <c r="J31" i="1"/>
  <c r="C44" i="1"/>
  <c r="F40" i="1" l="1"/>
  <c r="F41" i="1" s="1"/>
  <c r="F42" i="1" s="1"/>
  <c r="K43" i="1" l="1"/>
  <c r="N43" i="1" s="1"/>
  <c r="K42" i="1"/>
  <c r="N42" i="1" s="1"/>
  <c r="N44" i="1" l="1"/>
  <c r="L43" i="1"/>
  <c r="O43" i="1" s="1"/>
  <c r="L42" i="1"/>
  <c r="O42" i="1" s="1"/>
  <c r="O44" i="1" l="1"/>
  <c r="F44" i="1" s="1"/>
  <c r="F46" i="1" l="1"/>
  <c r="F48" i="1" s="1"/>
</calcChain>
</file>

<file path=xl/sharedStrings.xml><?xml version="1.0" encoding="utf-8"?>
<sst xmlns="http://schemas.openxmlformats.org/spreadsheetml/2006/main" count="88" uniqueCount="86">
  <si>
    <t>Does this development primarily contain single-family homes and duplexes?</t>
  </si>
  <si>
    <t>Douglas</t>
  </si>
  <si>
    <t>Pierce</t>
  </si>
  <si>
    <t>St. Croix</t>
  </si>
  <si>
    <t>Eau Claire</t>
  </si>
  <si>
    <t>Chippewa</t>
  </si>
  <si>
    <t>Marathon</t>
  </si>
  <si>
    <t>La Crosse</t>
  </si>
  <si>
    <t>Shawano</t>
  </si>
  <si>
    <t>Brown</t>
  </si>
  <si>
    <t>Kewaunee</t>
  </si>
  <si>
    <t>Outagamie</t>
  </si>
  <si>
    <t>Calumet</t>
  </si>
  <si>
    <t>Winnebago</t>
  </si>
  <si>
    <t>Fond du Lac</t>
  </si>
  <si>
    <t>Sheboygan</t>
  </si>
  <si>
    <t>Iowa</t>
  </si>
  <si>
    <t>Dane</t>
  </si>
  <si>
    <t>Columbia</t>
  </si>
  <si>
    <t>Rock</t>
  </si>
  <si>
    <t>Washington</t>
  </si>
  <si>
    <t>Waukesha</t>
  </si>
  <si>
    <t>Ozaukee</t>
  </si>
  <si>
    <t>Milwaukee</t>
  </si>
  <si>
    <t>Kenosha</t>
  </si>
  <si>
    <t>Racine</t>
  </si>
  <si>
    <t>A</t>
  </si>
  <si>
    <t>B</t>
  </si>
  <si>
    <t>C</t>
  </si>
  <si>
    <t>D</t>
  </si>
  <si>
    <t>E</t>
  </si>
  <si>
    <t>F</t>
  </si>
  <si>
    <t>G</t>
  </si>
  <si>
    <t>H</t>
  </si>
  <si>
    <t>I</t>
  </si>
  <si>
    <t>J</t>
  </si>
  <si>
    <t>Yes</t>
  </si>
  <si>
    <t>No</t>
  </si>
  <si>
    <t>Calculated Cost Limit</t>
  </si>
  <si>
    <t>Does this development primarily contain supportive housing units?</t>
  </si>
  <si>
    <t>Does this development primarily address the rehabilitation of foreclosed or abandoned single family homes or duplexes?</t>
  </si>
  <si>
    <t>K</t>
  </si>
  <si>
    <t>L</t>
  </si>
  <si>
    <t>Maximum Per-Unit Cost for this Development</t>
  </si>
  <si>
    <t>Is the development located in the City of Milwaukee?</t>
  </si>
  <si>
    <t>Is the development located in the City of Madison?</t>
  </si>
  <si>
    <t>Is the development located on Wisconsin Tribal Lands?</t>
  </si>
  <si>
    <t>Name:</t>
  </si>
  <si>
    <t>Submit a printed copy of this document with your LIHTC application</t>
  </si>
  <si>
    <t>Application #:</t>
  </si>
  <si>
    <t>M</t>
  </si>
  <si>
    <t>Total number of units in this development</t>
  </si>
  <si>
    <t>Allowance for supportive housing developments and those addressing foreclosed/abandoned homes</t>
  </si>
  <si>
    <t>Gross square feet in this development</t>
  </si>
  <si>
    <t>Is this a rehabilitation development with per per-unit rehabilitation costs in excess of $50,000?</t>
  </si>
  <si>
    <t>Is this a rehabilitation development with per per-unit rehabilitation costs between $25,000 and $50,000?</t>
  </si>
  <si>
    <t>Max Cost</t>
  </si>
  <si>
    <t>NC - Ad Reuse</t>
  </si>
  <si>
    <t>Acq Rehab</t>
  </si>
  <si>
    <t>Min Cost</t>
  </si>
  <si>
    <t>Limit</t>
  </si>
  <si>
    <t>Appendix F</t>
  </si>
  <si>
    <t>Number of Acquisition-Rehab Units:</t>
  </si>
  <si>
    <t>NC</t>
  </si>
  <si>
    <t>A/R</t>
  </si>
  <si>
    <t>Number of New Construction Units:</t>
  </si>
  <si>
    <t>Number of Adaptive Reuse Units:</t>
  </si>
  <si>
    <t>Ad Reuse</t>
  </si>
  <si>
    <t>Calcualtions</t>
  </si>
  <si>
    <t>Calc Amt</t>
  </si>
  <si>
    <t>Weighted</t>
  </si>
  <si>
    <t>% Units</t>
  </si>
  <si>
    <t>Subtotal</t>
  </si>
  <si>
    <t>Development costs attributable to emplopyment-related Community Service Facilitiy</t>
  </si>
  <si>
    <t>Wisconsin Metropolitan Counties</t>
  </si>
  <si>
    <r>
      <rPr>
        <b/>
        <i/>
        <sz val="11"/>
        <color theme="1"/>
        <rFont val="Calibri"/>
        <family val="2"/>
        <scheme val="minor"/>
      </rPr>
      <t>For 4% transactions only</t>
    </r>
    <r>
      <rPr>
        <sz val="11"/>
        <color theme="1"/>
        <rFont val="Calibri"/>
        <family val="2"/>
        <scheme val="minor"/>
      </rPr>
      <t xml:space="preserve">, enter any developer fee above the current limit for 9% transactions </t>
    </r>
  </si>
  <si>
    <t>Insert development name, application number, unit mix, employment-related Community Service, or 4% transaction developer fee above the current limit for 9% transaction costs immediately below, and complete the cells highlighed in yellow in column E</t>
  </si>
  <si>
    <t xml:space="preserve">The model is based on historical data from Wisconsin’s HTC program and uses regression modeling with combinations of variables listed below to predict costs.  A development is limited to the Maximum Per-Unit Cost calculated below.  </t>
  </si>
  <si>
    <t>30% Allowance</t>
  </si>
  <si>
    <t>Total Development Costs</t>
  </si>
  <si>
    <t>Actual Per-Unit Cost for this Development</t>
  </si>
  <si>
    <t>Is the development located in one of the metropolitan counties listed on the Metro Counties page (excluding Cities of Milwaukee and Madison)?</t>
  </si>
  <si>
    <t>Does this have new construction development?</t>
  </si>
  <si>
    <t>Does this have adaptive reuse development?</t>
  </si>
  <si>
    <t>WHEDA Multifamily Maximum Cost Model: 2023</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</si>
  <si>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Initiative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</si>
</sst>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b/>
      <sz val="16"/>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2EDDC"/>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9">
    <xf numFmtId="0" fontId="0" fillId="0" borderId="0" xfId="0"/>
    <xf numFmtId="0" fontId="1" fillId="0" borderId="0" xfId="0" applyFont="1"/>
    <xf numFmtId="0" fontId="0" fillId="0" borderId="0" xfId="0" applyAlignment="1">
      <alignment vertical="center"/>
    </xf>
    <xf numFmtId="0" fontId="0" fillId="2" borderId="4" xfId="0" applyFill="1" applyBorder="1" applyAlignment="1" applyProtection="1">
      <alignment horizontal="right" vertical="center"/>
      <protection locked="0"/>
    </xf>
    <xf numFmtId="6" fontId="8" fillId="3" borderId="0" xfId="0" applyNumberFormat="1" applyFont="1" applyFill="1" applyBorder="1" applyAlignment="1">
      <alignment horizontal="center" vertical="center"/>
    </xf>
    <xf numFmtId="0" fontId="8" fillId="3" borderId="0" xfId="0" applyFont="1" applyFill="1" applyBorder="1" applyAlignment="1">
      <alignment horizontal="center" vertical="center"/>
    </xf>
    <xf numFmtId="6" fontId="8" fillId="3" borderId="0" xfId="0" applyNumberFormat="1" applyFont="1" applyFill="1" applyBorder="1" applyAlignment="1">
      <alignment horizontal="center"/>
    </xf>
    <xf numFmtId="0" fontId="8" fillId="3" borderId="0" xfId="0" applyFont="1" applyFill="1" applyBorder="1"/>
    <xf numFmtId="0" fontId="7" fillId="3" borderId="0" xfId="0" applyFont="1" applyFill="1" applyBorder="1" applyAlignment="1">
      <alignment horizontal="center"/>
    </xf>
    <xf numFmtId="0" fontId="8" fillId="3" borderId="0" xfId="0" applyFont="1" applyFill="1" applyBorder="1" applyAlignment="1">
      <alignment vertical="center"/>
    </xf>
    <xf numFmtId="6" fontId="8" fillId="3" borderId="0" xfId="0" applyNumberFormat="1" applyFont="1" applyFill="1" applyBorder="1" applyAlignment="1">
      <alignment vertical="center"/>
    </xf>
    <xf numFmtId="0" fontId="8" fillId="3" borderId="0" xfId="0" applyFont="1" applyFill="1" applyBorder="1" applyAlignment="1">
      <alignment horizontal="center"/>
    </xf>
    <xf numFmtId="6" fontId="8" fillId="3" borderId="0" xfId="0" applyNumberFormat="1" applyFont="1" applyFill="1" applyBorder="1"/>
    <xf numFmtId="0" fontId="4" fillId="4" borderId="0" xfId="0" applyFont="1" applyFill="1" applyAlignment="1">
      <alignment horizontal="center" wrapText="1"/>
    </xf>
    <xf numFmtId="0" fontId="3" fillId="4" borderId="0" xfId="0" applyFont="1" applyFill="1" applyAlignment="1">
      <alignment horizontal="center"/>
    </xf>
    <xf numFmtId="0" fontId="4" fillId="4" borderId="0" xfId="0" applyFont="1" applyFill="1" applyBorder="1" applyAlignment="1">
      <alignment horizontal="center" wrapText="1"/>
    </xf>
    <xf numFmtId="0" fontId="0" fillId="4" borderId="0" xfId="0" applyFont="1" applyFill="1" applyAlignment="1">
      <alignment horizontal="left"/>
    </xf>
    <xf numFmtId="0" fontId="4" fillId="4" borderId="0" xfId="0" applyFont="1" applyFill="1" applyAlignment="1">
      <alignment horizontal="left" wrapText="1"/>
    </xf>
    <xf numFmtId="0" fontId="1" fillId="4" borderId="0" xfId="0" applyFont="1" applyFill="1"/>
    <xf numFmtId="0" fontId="0" fillId="4" borderId="0" xfId="0" applyFill="1"/>
    <xf numFmtId="0" fontId="2" fillId="4" borderId="0" xfId="0" applyFont="1" applyFill="1"/>
    <xf numFmtId="0" fontId="0" fillId="4" borderId="0" xfId="0" applyFill="1" applyAlignment="1">
      <alignment horizontal="center" vertical="center"/>
    </xf>
    <xf numFmtId="0" fontId="0" fillId="4" borderId="0" xfId="0" applyFill="1" applyAlignment="1">
      <alignment vertical="center"/>
    </xf>
    <xf numFmtId="0" fontId="0" fillId="4" borderId="0" xfId="0" applyFill="1" applyBorder="1" applyAlignment="1" applyProtection="1">
      <alignment horizontal="left"/>
      <protection locked="0"/>
    </xf>
    <xf numFmtId="0" fontId="4" fillId="4" borderId="0" xfId="0" applyFont="1" applyFill="1" applyAlignment="1">
      <alignment vertical="center"/>
    </xf>
    <xf numFmtId="6" fontId="0" fillId="4" borderId="0" xfId="0" applyNumberFormat="1" applyFill="1" applyAlignment="1">
      <alignment vertical="center"/>
    </xf>
    <xf numFmtId="6" fontId="0" fillId="2" borderId="2" xfId="0" applyNumberFormat="1" applyFill="1" applyBorder="1" applyAlignment="1" applyProtection="1">
      <alignment horizontal="left"/>
      <protection locked="0"/>
    </xf>
    <xf numFmtId="38" fontId="0" fillId="2" borderId="5" xfId="0" applyNumberFormat="1" applyFill="1" applyBorder="1" applyAlignment="1" applyProtection="1">
      <alignment horizontal="right" vertical="center"/>
      <protection locked="0"/>
    </xf>
    <xf numFmtId="8" fontId="0" fillId="0" borderId="4" xfId="0" applyNumberFormat="1" applyBorder="1" applyAlignment="1">
      <alignment vertical="center"/>
    </xf>
    <xf numFmtId="6" fontId="0" fillId="0" borderId="4" xfId="0" applyNumberFormat="1" applyBorder="1" applyAlignment="1">
      <alignment vertical="center"/>
    </xf>
    <xf numFmtId="6" fontId="0" fillId="0" borderId="4" xfId="0" applyNumberFormat="1" applyBorder="1"/>
    <xf numFmtId="0" fontId="1" fillId="4" borderId="1" xfId="0" applyFont="1" applyFill="1" applyBorder="1" applyAlignment="1">
      <alignment vertical="center"/>
    </xf>
    <xf numFmtId="0" fontId="1" fillId="4" borderId="2" xfId="0" applyFont="1" applyFill="1" applyBorder="1" applyAlignment="1">
      <alignment vertical="center"/>
    </xf>
    <xf numFmtId="164" fontId="1" fillId="0" borderId="4" xfId="0" applyNumberFormat="1" applyFont="1" applyBorder="1" applyAlignment="1">
      <alignment vertical="center"/>
    </xf>
    <xf numFmtId="0" fontId="0" fillId="2" borderId="3" xfId="0" applyFill="1" applyBorder="1" applyAlignment="1" applyProtection="1">
      <alignment horizontal="left"/>
      <protection locked="0"/>
    </xf>
    <xf numFmtId="0" fontId="0" fillId="3" borderId="0" xfId="0" applyFill="1"/>
    <xf numFmtId="0" fontId="0" fillId="3" borderId="0" xfId="0" applyFill="1" applyAlignment="1">
      <alignment vertical="center"/>
    </xf>
    <xf numFmtId="0" fontId="0" fillId="3" borderId="4" xfId="0" applyFill="1" applyBorder="1" applyAlignment="1" applyProtection="1">
      <alignment horizontal="right" vertical="center"/>
    </xf>
    <xf numFmtId="38" fontId="0" fillId="3" borderId="4" xfId="0" applyNumberFormat="1" applyFill="1" applyBorder="1" applyAlignment="1" applyProtection="1">
      <alignment horizontal="right" vertical="center"/>
    </xf>
    <xf numFmtId="0" fontId="0" fillId="4" borderId="0" xfId="0" applyFill="1" applyAlignment="1">
      <alignment horizontal="left" vertical="center"/>
    </xf>
    <xf numFmtId="0" fontId="0" fillId="2" borderId="3" xfId="0" applyFill="1" applyBorder="1" applyAlignment="1" applyProtection="1">
      <alignment horizontal="left"/>
      <protection locked="0"/>
    </xf>
    <xf numFmtId="0" fontId="8" fillId="3" borderId="0" xfId="0" applyFont="1" applyFill="1" applyBorder="1" applyAlignment="1">
      <alignment horizontal="center"/>
    </xf>
    <xf numFmtId="0" fontId="5" fillId="4" borderId="0" xfId="0" applyFont="1" applyFill="1" applyAlignment="1">
      <alignment horizontal="center"/>
    </xf>
    <xf numFmtId="0" fontId="3" fillId="4" borderId="0" xfId="0" applyFont="1" applyFill="1" applyAlignment="1">
      <alignment horizontal="center"/>
    </xf>
    <xf numFmtId="0" fontId="0" fillId="2" borderId="2" xfId="0" applyFill="1" applyBorder="1" applyAlignment="1" applyProtection="1">
      <alignment horizontal="left"/>
      <protection locked="0"/>
    </xf>
    <xf numFmtId="0" fontId="4" fillId="4" borderId="0" xfId="0" applyFont="1" applyFill="1" applyBorder="1" applyAlignment="1">
      <alignment horizontal="left" wrapText="1"/>
    </xf>
    <xf numFmtId="0" fontId="0" fillId="4" borderId="0" xfId="0" applyFill="1" applyAlignment="1">
      <alignment horizontal="left" wrapText="1"/>
    </xf>
    <xf numFmtId="0" fontId="4" fillId="4" borderId="0" xfId="0" applyFont="1" applyFill="1" applyAlignment="1">
      <alignment horizontal="left" wrapText="1"/>
    </xf>
    <xf numFmtId="0" fontId="2" fillId="4" borderId="0" xfId="0" applyFont="1" applyFill="1" applyAlignment="1">
      <alignment horizontal="left" vertical="top" wrapText="1"/>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2E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L79"/>
  <sheetViews>
    <sheetView tabSelected="1" zoomScaleNormal="100" zoomScaleSheetLayoutView="85" workbookViewId="0">
      <selection activeCell="C17" sqref="C17:E17"/>
    </sheetView>
  </sheetViews>
  <sheetFormatPr defaultRowHeight="15" x14ac:dyDescent="0.25"/>
  <cols>
    <col min="1" max="1" width="8.85546875" style="35"/>
    <col min="2" max="2" width="15.140625" customWidth="1"/>
    <col min="3" max="4" width="41.7109375" customWidth="1"/>
    <col min="5" max="5" width="50.28515625" customWidth="1"/>
    <col min="6" max="6" width="24.42578125" customWidth="1"/>
    <col min="7" max="7" width="8.85546875" style="35" customWidth="1"/>
    <col min="8" max="8" width="13.7109375" style="7" customWidth="1"/>
    <col min="9" max="12" width="9.28515625" style="7" customWidth="1"/>
    <col min="13" max="13" width="9.140625" style="7" customWidth="1"/>
    <col min="14" max="14" width="12.85546875" style="7" customWidth="1"/>
    <col min="15" max="15" width="11.85546875" style="7" customWidth="1"/>
    <col min="16" max="16" width="8.85546875" style="7" customWidth="1"/>
    <col min="17" max="23" width="9.140625" style="7"/>
  </cols>
  <sheetData>
    <row r="1" spans="2:38" ht="21" x14ac:dyDescent="0.35">
      <c r="B1" s="42" t="s">
        <v>61</v>
      </c>
      <c r="C1" s="42"/>
      <c r="D1" s="42"/>
      <c r="E1" s="42"/>
      <c r="F1" s="42"/>
      <c r="X1" s="7"/>
      <c r="Y1" s="7"/>
      <c r="Z1" s="7"/>
      <c r="AA1" s="7"/>
      <c r="AB1" s="7"/>
      <c r="AC1" s="7"/>
      <c r="AD1" s="7"/>
      <c r="AE1" s="7"/>
      <c r="AF1" s="7"/>
      <c r="AG1" s="7"/>
      <c r="AH1" s="7"/>
      <c r="AI1" s="7"/>
      <c r="AJ1" s="7"/>
      <c r="AK1" s="7"/>
      <c r="AL1" s="7"/>
    </row>
    <row r="2" spans="2:38" ht="15.75" x14ac:dyDescent="0.25">
      <c r="B2" s="43" t="s">
        <v>84</v>
      </c>
      <c r="C2" s="43"/>
      <c r="D2" s="43"/>
      <c r="E2" s="43"/>
      <c r="F2" s="43"/>
      <c r="X2" s="7"/>
      <c r="Y2" s="7"/>
      <c r="Z2" s="7"/>
      <c r="AA2" s="7"/>
      <c r="AB2" s="7"/>
      <c r="AC2" s="7"/>
      <c r="AD2" s="7"/>
      <c r="AE2" s="7"/>
      <c r="AF2" s="7"/>
      <c r="AG2" s="7"/>
      <c r="AH2" s="7" t="s">
        <v>36</v>
      </c>
      <c r="AI2" s="7"/>
      <c r="AJ2" s="7"/>
      <c r="AK2" s="7"/>
      <c r="AL2" s="7"/>
    </row>
    <row r="3" spans="2:38" ht="14.25" customHeight="1" x14ac:dyDescent="0.25">
      <c r="B3" s="43"/>
      <c r="C3" s="43"/>
      <c r="D3" s="43"/>
      <c r="E3" s="43"/>
      <c r="F3" s="43"/>
      <c r="X3" s="7"/>
      <c r="Y3" s="7"/>
      <c r="Z3" s="7"/>
      <c r="AA3" s="7"/>
      <c r="AB3" s="7"/>
      <c r="AC3" s="7"/>
      <c r="AD3" s="7"/>
      <c r="AE3" s="7"/>
      <c r="AF3" s="7"/>
      <c r="AG3" s="7"/>
      <c r="AH3" s="7" t="s">
        <v>37</v>
      </c>
      <c r="AI3" s="7"/>
      <c r="AJ3" s="7"/>
      <c r="AK3" s="7"/>
      <c r="AL3" s="7"/>
    </row>
    <row r="4" spans="2:38" ht="14.25" customHeight="1" x14ac:dyDescent="0.25">
      <c r="B4" s="14"/>
      <c r="C4" s="14"/>
      <c r="D4" s="14"/>
      <c r="E4" s="14"/>
      <c r="F4" s="14"/>
      <c r="X4" s="7"/>
      <c r="Y4" s="7"/>
      <c r="Z4" s="7"/>
      <c r="AA4" s="7"/>
      <c r="AB4" s="7"/>
      <c r="AC4" s="7"/>
      <c r="AD4" s="7"/>
      <c r="AE4" s="7"/>
      <c r="AF4" s="7"/>
      <c r="AG4" s="7"/>
      <c r="AH4" s="7"/>
      <c r="AI4" s="7"/>
      <c r="AJ4" s="7"/>
      <c r="AK4" s="7"/>
      <c r="AL4" s="7"/>
    </row>
    <row r="5" spans="2:38" ht="62.25" customHeight="1" x14ac:dyDescent="0.25">
      <c r="B5" s="45" t="s">
        <v>85</v>
      </c>
      <c r="C5" s="45"/>
      <c r="D5" s="45"/>
      <c r="E5" s="45"/>
      <c r="F5" s="45"/>
      <c r="X5" s="7"/>
      <c r="Y5" s="7"/>
      <c r="Z5" s="7"/>
      <c r="AA5" s="7"/>
      <c r="AB5" s="7"/>
      <c r="AC5" s="7"/>
      <c r="AD5" s="7"/>
      <c r="AE5" s="7"/>
      <c r="AF5" s="7"/>
      <c r="AG5" s="7"/>
      <c r="AH5" s="7"/>
      <c r="AI5" s="7"/>
      <c r="AJ5" s="7"/>
      <c r="AK5" s="7"/>
      <c r="AL5" s="7"/>
    </row>
    <row r="6" spans="2:38" ht="12.75" customHeight="1" x14ac:dyDescent="0.25">
      <c r="B6" s="15"/>
      <c r="C6" s="15"/>
      <c r="D6" s="15"/>
      <c r="E6" s="15"/>
      <c r="F6" s="15"/>
    </row>
    <row r="7" spans="2:38" ht="30" customHeight="1" x14ac:dyDescent="0.25">
      <c r="B7" s="46" t="s">
        <v>77</v>
      </c>
      <c r="C7" s="46"/>
      <c r="D7" s="46"/>
      <c r="E7" s="46"/>
      <c r="F7" s="46"/>
    </row>
    <row r="8" spans="2:38" ht="13.5" customHeight="1" x14ac:dyDescent="0.25">
      <c r="B8" s="16"/>
      <c r="C8" s="13"/>
      <c r="D8" s="16"/>
      <c r="E8" s="16"/>
      <c r="F8" s="16"/>
    </row>
    <row r="9" spans="2:38" ht="31.5" customHeight="1" x14ac:dyDescent="0.25">
      <c r="B9" s="47" t="str">
        <f>"The model automatically provides a thirty percent (30%) allowance above the predicted cost. The absolute cost maximum is "&amp;TEXT(I42,"$#,##0")&amp;"/unit for New Construction and Adaptive Reuse, or "&amp;TEXT(I43,"$#,##0")&amp;" for Acquisition/Rehab)"</f>
        <v>The model automatically provides a thirty percent (30%) allowance above the predicted cost. The absolute cost maximum is $409,906/unit for New Construction and Adaptive Reuse, or $342,183 for Acquisition/Rehab)</v>
      </c>
      <c r="C9" s="47"/>
      <c r="D9" s="47"/>
      <c r="E9" s="47"/>
      <c r="F9" s="47"/>
    </row>
    <row r="10" spans="2:38" ht="12.75" customHeight="1" x14ac:dyDescent="0.25">
      <c r="B10" s="17"/>
      <c r="C10" s="17"/>
      <c r="D10" s="17"/>
      <c r="E10" s="17"/>
      <c r="F10" s="17"/>
    </row>
    <row r="11" spans="2:38" ht="30" customHeight="1" x14ac:dyDescent="0.25">
      <c r="B11" s="45" t="str">
        <f>"Note: Supportive Housing and projects addressing the rehabilitation of foreclosed and/or abandoned SF homes/duplexes automatically receive an additional 10% allowance above the predicted cost.  The absolute cost maximum is " &amp; TEXT((I42*1.1),"$#,##0") &amp; "/unit for New Construction &amp; Adaptive Reuse and " &amp; TEXT((I43*1.1),"$#,##0") &amp; " for Acquisition/Rehab."</f>
        <v>Note: Supportive Housing and projects addressing the rehabilitation of foreclosed and/or abandoned SF homes/duplexes automatically receive an additional 10% allowance above the predicted cost.  The absolute cost maximum is $450,897/unit for New Construction &amp; Adaptive Reuse and $376,401 for Acquisition/Rehab.</v>
      </c>
      <c r="C11" s="45"/>
      <c r="D11" s="45"/>
      <c r="E11" s="45"/>
      <c r="F11" s="45"/>
    </row>
    <row r="12" spans="2:38" ht="24" customHeight="1" x14ac:dyDescent="0.25">
      <c r="B12" s="18"/>
      <c r="C12" s="19"/>
      <c r="D12" s="19"/>
      <c r="E12" s="19"/>
      <c r="F12" s="19"/>
    </row>
    <row r="13" spans="2:38" ht="15" customHeight="1" x14ac:dyDescent="0.25">
      <c r="B13" s="48" t="s">
        <v>76</v>
      </c>
      <c r="C13" s="48"/>
      <c r="D13" s="48"/>
      <c r="E13" s="48"/>
      <c r="F13" s="48"/>
    </row>
    <row r="14" spans="2:38" x14ac:dyDescent="0.25">
      <c r="B14" s="48"/>
      <c r="C14" s="48"/>
      <c r="D14" s="48"/>
      <c r="E14" s="48"/>
      <c r="F14" s="48"/>
    </row>
    <row r="15" spans="2:38" x14ac:dyDescent="0.25">
      <c r="B15" s="20" t="s">
        <v>48</v>
      </c>
      <c r="C15" s="19"/>
      <c r="D15" s="19"/>
      <c r="E15" s="19"/>
      <c r="F15" s="19"/>
    </row>
    <row r="16" spans="2:38" x14ac:dyDescent="0.25">
      <c r="B16" s="20"/>
      <c r="C16" s="19"/>
      <c r="D16" s="19"/>
      <c r="E16" s="19"/>
      <c r="F16" s="19"/>
    </row>
    <row r="17" spans="1:23" x14ac:dyDescent="0.25">
      <c r="B17" s="19" t="s">
        <v>47</v>
      </c>
      <c r="C17" s="40"/>
      <c r="D17" s="40"/>
      <c r="E17" s="40"/>
      <c r="F17" s="19"/>
    </row>
    <row r="18" spans="1:23" x14ac:dyDescent="0.25">
      <c r="B18" s="19" t="s">
        <v>49</v>
      </c>
      <c r="C18" s="44"/>
      <c r="D18" s="44"/>
      <c r="E18" s="44"/>
      <c r="F18" s="19"/>
    </row>
    <row r="19" spans="1:23" x14ac:dyDescent="0.25">
      <c r="B19" s="19" t="s">
        <v>62</v>
      </c>
      <c r="C19" s="23"/>
      <c r="D19" s="19"/>
      <c r="E19" s="34"/>
      <c r="F19" s="19"/>
    </row>
    <row r="20" spans="1:23" x14ac:dyDescent="0.25">
      <c r="B20" s="19" t="s">
        <v>65</v>
      </c>
      <c r="C20" s="23"/>
      <c r="D20" s="19"/>
      <c r="E20" s="34"/>
      <c r="F20" s="19"/>
    </row>
    <row r="21" spans="1:23" x14ac:dyDescent="0.25">
      <c r="B21" s="19" t="s">
        <v>66</v>
      </c>
      <c r="C21" s="23"/>
      <c r="D21" s="19"/>
      <c r="E21" s="34"/>
      <c r="F21" s="19"/>
    </row>
    <row r="22" spans="1:23" x14ac:dyDescent="0.25">
      <c r="B22" s="19" t="s">
        <v>79</v>
      </c>
      <c r="C22" s="23"/>
      <c r="D22" s="19"/>
      <c r="E22" s="26">
        <v>0</v>
      </c>
      <c r="F22" s="19"/>
    </row>
    <row r="23" spans="1:23" x14ac:dyDescent="0.25">
      <c r="B23" s="19" t="s">
        <v>73</v>
      </c>
      <c r="C23" s="23"/>
      <c r="D23" s="19"/>
      <c r="E23" s="26">
        <v>0</v>
      </c>
      <c r="F23" s="19"/>
    </row>
    <row r="24" spans="1:23" x14ac:dyDescent="0.25">
      <c r="B24" s="19" t="s">
        <v>75</v>
      </c>
      <c r="C24" s="23"/>
      <c r="D24" s="19"/>
      <c r="E24" s="26">
        <v>0</v>
      </c>
      <c r="F24" s="19"/>
    </row>
    <row r="25" spans="1:23" x14ac:dyDescent="0.25">
      <c r="B25" s="19"/>
      <c r="C25" s="19"/>
      <c r="D25" s="19"/>
      <c r="E25" s="19"/>
      <c r="F25" s="19"/>
      <c r="H25" s="8" t="s">
        <v>68</v>
      </c>
      <c r="I25" s="11" t="s">
        <v>63</v>
      </c>
      <c r="J25" s="11" t="s">
        <v>67</v>
      </c>
      <c r="K25" s="11" t="s">
        <v>64</v>
      </c>
    </row>
    <row r="26" spans="1:23" s="2" customFormat="1" ht="18" customHeight="1" x14ac:dyDescent="0.25">
      <c r="A26" s="36"/>
      <c r="B26" s="21" t="s">
        <v>26</v>
      </c>
      <c r="C26" s="39" t="s">
        <v>44</v>
      </c>
      <c r="D26" s="39"/>
      <c r="E26" s="39"/>
      <c r="F26" s="3"/>
      <c r="G26" s="36"/>
      <c r="H26" s="4">
        <f>IF(F26="yes",45579*1.1,0)</f>
        <v>0</v>
      </c>
      <c r="I26" s="4"/>
      <c r="J26" s="5"/>
      <c r="K26" s="4"/>
      <c r="L26" s="9"/>
      <c r="M26" s="9"/>
      <c r="N26" s="9"/>
      <c r="O26" s="9"/>
      <c r="P26" s="9"/>
      <c r="Q26" s="9"/>
      <c r="R26" s="9"/>
      <c r="S26" s="9"/>
      <c r="T26" s="9"/>
      <c r="U26" s="9"/>
      <c r="V26" s="9"/>
      <c r="W26" s="9"/>
    </row>
    <row r="27" spans="1:23" s="2" customFormat="1" ht="18" customHeight="1" x14ac:dyDescent="0.25">
      <c r="A27" s="36"/>
      <c r="B27" s="21" t="s">
        <v>27</v>
      </c>
      <c r="C27" s="39" t="s">
        <v>45</v>
      </c>
      <c r="D27" s="39"/>
      <c r="E27" s="39"/>
      <c r="F27" s="3"/>
      <c r="G27" s="36"/>
      <c r="H27" s="4">
        <f>IF(F27="yes",45880*1.1,0)</f>
        <v>0</v>
      </c>
      <c r="I27" s="4"/>
      <c r="J27" s="5"/>
      <c r="K27" s="4"/>
      <c r="L27" s="9"/>
      <c r="M27" s="9"/>
      <c r="N27" s="9"/>
      <c r="O27" s="9"/>
      <c r="P27" s="9"/>
      <c r="Q27" s="9"/>
      <c r="R27" s="9"/>
      <c r="S27" s="9"/>
      <c r="T27" s="9"/>
      <c r="U27" s="9"/>
      <c r="V27" s="9"/>
      <c r="W27" s="9"/>
    </row>
    <row r="28" spans="1:23" s="2" customFormat="1" ht="18" customHeight="1" x14ac:dyDescent="0.25">
      <c r="A28" s="36"/>
      <c r="B28" s="21" t="s">
        <v>28</v>
      </c>
      <c r="C28" s="39" t="s">
        <v>81</v>
      </c>
      <c r="D28" s="39"/>
      <c r="E28" s="39"/>
      <c r="F28" s="3"/>
      <c r="G28" s="36"/>
      <c r="H28" s="4">
        <f>IF(F28="yes",7995*1.1,0)</f>
        <v>0</v>
      </c>
      <c r="I28" s="4"/>
      <c r="J28" s="5"/>
      <c r="K28" s="4"/>
      <c r="L28" s="9"/>
      <c r="M28" s="9"/>
      <c r="N28" s="9"/>
      <c r="O28" s="9"/>
      <c r="P28" s="9"/>
      <c r="Q28" s="9"/>
      <c r="R28" s="9"/>
      <c r="S28" s="9"/>
      <c r="T28" s="9"/>
      <c r="U28" s="9"/>
      <c r="V28" s="9"/>
      <c r="W28" s="9"/>
    </row>
    <row r="29" spans="1:23" s="2" customFormat="1" ht="18" customHeight="1" x14ac:dyDescent="0.25">
      <c r="A29" s="36"/>
      <c r="B29" s="21" t="s">
        <v>29</v>
      </c>
      <c r="C29" s="39" t="s">
        <v>46</v>
      </c>
      <c r="D29" s="39"/>
      <c r="E29" s="39"/>
      <c r="F29" s="3"/>
      <c r="G29" s="36"/>
      <c r="H29" s="4">
        <f>IF(F29="yes",39066*1.1,0)</f>
        <v>0</v>
      </c>
      <c r="I29" s="4"/>
      <c r="J29" s="5"/>
      <c r="K29" s="4"/>
      <c r="L29" s="9"/>
      <c r="M29" s="9"/>
      <c r="N29" s="9"/>
      <c r="O29" s="9"/>
      <c r="P29" s="9"/>
      <c r="Q29" s="9"/>
      <c r="R29" s="9"/>
      <c r="S29" s="9"/>
      <c r="T29" s="9"/>
      <c r="U29" s="9"/>
      <c r="V29" s="9"/>
      <c r="W29" s="9"/>
    </row>
    <row r="30" spans="1:23" s="2" customFormat="1" ht="18" customHeight="1" x14ac:dyDescent="0.25">
      <c r="A30" s="36"/>
      <c r="B30" s="21" t="s">
        <v>30</v>
      </c>
      <c r="C30" s="39" t="s">
        <v>82</v>
      </c>
      <c r="D30" s="39"/>
      <c r="E30" s="39"/>
      <c r="F30" s="37" t="str">
        <f>+IF(E20&gt;0,"Yes","No")</f>
        <v>No</v>
      </c>
      <c r="G30" s="36"/>
      <c r="H30" s="4">
        <f>IF(F30="yes",78012*1.1,0)</f>
        <v>0</v>
      </c>
      <c r="I30" s="4" t="e">
        <f>H30*(E20/F38)</f>
        <v>#DIV/0!</v>
      </c>
      <c r="J30" s="4"/>
      <c r="K30" s="4"/>
      <c r="L30" s="9"/>
      <c r="M30" s="9"/>
      <c r="N30" s="9"/>
      <c r="O30" s="9"/>
      <c r="P30" s="9"/>
      <c r="Q30" s="9"/>
      <c r="R30" s="9"/>
      <c r="S30" s="9"/>
      <c r="T30" s="9"/>
      <c r="U30" s="9"/>
      <c r="V30" s="9"/>
      <c r="W30" s="9"/>
    </row>
    <row r="31" spans="1:23" s="2" customFormat="1" ht="18" customHeight="1" x14ac:dyDescent="0.25">
      <c r="A31" s="36"/>
      <c r="B31" s="21" t="s">
        <v>31</v>
      </c>
      <c r="C31" s="39" t="s">
        <v>83</v>
      </c>
      <c r="D31" s="39"/>
      <c r="E31" s="39"/>
      <c r="F31" s="37" t="str">
        <f>+IF(E21&gt;0,"Yes","No")</f>
        <v>No</v>
      </c>
      <c r="G31" s="36"/>
      <c r="H31" s="4">
        <f>IF(F31="yes",78317*1.1,0)</f>
        <v>0</v>
      </c>
      <c r="I31" s="4"/>
      <c r="J31" s="4" t="e">
        <f>H31*(E21/F38)</f>
        <v>#DIV/0!</v>
      </c>
      <c r="K31" s="4"/>
      <c r="L31" s="9"/>
      <c r="M31" s="9"/>
      <c r="N31" s="9"/>
      <c r="O31" s="10"/>
      <c r="P31" s="9"/>
      <c r="Q31" s="9"/>
      <c r="R31" s="9"/>
      <c r="S31" s="9"/>
      <c r="T31" s="9"/>
      <c r="U31" s="9"/>
      <c r="V31" s="9"/>
      <c r="W31" s="9"/>
    </row>
    <row r="32" spans="1:23" s="2" customFormat="1" ht="18" customHeight="1" x14ac:dyDescent="0.25">
      <c r="A32" s="36"/>
      <c r="B32" s="21" t="s">
        <v>32</v>
      </c>
      <c r="C32" s="39" t="s">
        <v>55</v>
      </c>
      <c r="D32" s="39"/>
      <c r="E32" s="39"/>
      <c r="F32" s="3"/>
      <c r="G32" s="36"/>
      <c r="H32" s="4">
        <f>IF(F32="yes",25769*1.1,0)</f>
        <v>0</v>
      </c>
      <c r="I32" s="4"/>
      <c r="J32" s="4"/>
      <c r="K32" s="4" t="e">
        <f>H32*(E19/F38)</f>
        <v>#DIV/0!</v>
      </c>
      <c r="L32" s="9"/>
      <c r="M32" s="9"/>
      <c r="N32" s="9"/>
      <c r="O32" s="9"/>
      <c r="P32" s="9"/>
      <c r="Q32" s="9"/>
      <c r="R32" s="9"/>
      <c r="S32" s="9"/>
      <c r="T32" s="9"/>
      <c r="U32" s="9"/>
      <c r="V32" s="9"/>
      <c r="W32" s="9"/>
    </row>
    <row r="33" spans="1:23" s="2" customFormat="1" ht="18" customHeight="1" x14ac:dyDescent="0.25">
      <c r="A33" s="36"/>
      <c r="B33" s="21" t="s">
        <v>33</v>
      </c>
      <c r="C33" s="39" t="s">
        <v>54</v>
      </c>
      <c r="D33" s="39"/>
      <c r="E33" s="39"/>
      <c r="F33" s="3"/>
      <c r="G33" s="36"/>
      <c r="H33" s="4">
        <f>IF(F33="yes",67297*1.1,0)</f>
        <v>0</v>
      </c>
      <c r="I33" s="4"/>
      <c r="J33" s="4"/>
      <c r="K33" s="4" t="e">
        <f>H33*(E19/F38)</f>
        <v>#DIV/0!</v>
      </c>
      <c r="L33" s="9"/>
      <c r="M33" s="9"/>
      <c r="N33" s="9"/>
      <c r="O33" s="9"/>
      <c r="P33" s="9"/>
      <c r="Q33" s="9"/>
      <c r="R33" s="9"/>
      <c r="S33" s="9"/>
      <c r="T33" s="9"/>
      <c r="U33" s="9"/>
      <c r="V33" s="9"/>
      <c r="W33" s="9"/>
    </row>
    <row r="34" spans="1:23" s="2" customFormat="1" ht="18" customHeight="1" x14ac:dyDescent="0.25">
      <c r="A34" s="36"/>
      <c r="B34" s="21" t="s">
        <v>34</v>
      </c>
      <c r="C34" s="39" t="s">
        <v>39</v>
      </c>
      <c r="D34" s="39"/>
      <c r="E34" s="39"/>
      <c r="F34" s="3"/>
      <c r="G34" s="36"/>
      <c r="H34" s="4"/>
      <c r="I34" s="5"/>
      <c r="J34" s="5"/>
      <c r="K34" s="5"/>
      <c r="L34" s="9"/>
      <c r="M34" s="9"/>
      <c r="N34" s="9"/>
      <c r="O34" s="9"/>
      <c r="P34" s="9"/>
      <c r="Q34" s="9"/>
      <c r="R34" s="9"/>
      <c r="S34" s="9"/>
      <c r="T34" s="9"/>
      <c r="U34" s="9"/>
      <c r="V34" s="9"/>
      <c r="W34" s="9"/>
    </row>
    <row r="35" spans="1:23" s="2" customFormat="1" ht="18" customHeight="1" x14ac:dyDescent="0.25">
      <c r="A35" s="36"/>
      <c r="B35" s="21" t="s">
        <v>35</v>
      </c>
      <c r="C35" s="39" t="s">
        <v>40</v>
      </c>
      <c r="D35" s="39"/>
      <c r="E35" s="39"/>
      <c r="F35" s="3"/>
      <c r="G35" s="36"/>
      <c r="H35" s="4"/>
      <c r="I35" s="5"/>
      <c r="J35" s="5"/>
      <c r="K35" s="5"/>
      <c r="L35" s="9"/>
      <c r="M35" s="9"/>
      <c r="N35" s="9"/>
      <c r="O35" s="9"/>
      <c r="P35" s="9"/>
      <c r="Q35" s="9"/>
      <c r="R35" s="9"/>
      <c r="S35" s="9"/>
      <c r="T35" s="9"/>
      <c r="U35" s="9"/>
      <c r="V35" s="9"/>
      <c r="W35" s="9"/>
    </row>
    <row r="36" spans="1:23" s="2" customFormat="1" ht="18" customHeight="1" x14ac:dyDescent="0.25">
      <c r="A36" s="36"/>
      <c r="B36" s="21" t="s">
        <v>41</v>
      </c>
      <c r="C36" s="39" t="s">
        <v>0</v>
      </c>
      <c r="D36" s="39"/>
      <c r="E36" s="39"/>
      <c r="F36" s="3"/>
      <c r="G36" s="36"/>
      <c r="H36" s="4">
        <f>IF(F36="yes",32412*1.1,0)</f>
        <v>0</v>
      </c>
      <c r="I36" s="4"/>
      <c r="J36" s="5"/>
      <c r="K36" s="4"/>
      <c r="L36" s="9"/>
      <c r="M36" s="9"/>
      <c r="N36" s="9"/>
      <c r="O36" s="9"/>
      <c r="P36" s="9"/>
      <c r="Q36" s="9"/>
      <c r="R36" s="9"/>
      <c r="S36" s="9"/>
      <c r="T36" s="9"/>
      <c r="U36" s="9"/>
      <c r="V36" s="9"/>
      <c r="W36" s="9"/>
    </row>
    <row r="37" spans="1:23" s="2" customFormat="1" ht="18" customHeight="1" x14ac:dyDescent="0.25">
      <c r="A37" s="36"/>
      <c r="B37" s="21" t="s">
        <v>42</v>
      </c>
      <c r="C37" s="39" t="s">
        <v>53</v>
      </c>
      <c r="D37" s="39"/>
      <c r="E37" s="39"/>
      <c r="F37" s="27"/>
      <c r="G37" s="36"/>
      <c r="H37" s="4"/>
      <c r="I37" s="5"/>
      <c r="J37" s="5"/>
      <c r="K37" s="5"/>
      <c r="L37" s="9"/>
      <c r="M37" s="9"/>
      <c r="N37" s="9"/>
      <c r="O37" s="9"/>
      <c r="P37" s="9"/>
      <c r="Q37" s="9"/>
      <c r="R37" s="9"/>
      <c r="S37" s="9"/>
      <c r="T37" s="9"/>
      <c r="U37" s="9"/>
      <c r="V37" s="9"/>
      <c r="W37" s="9"/>
    </row>
    <row r="38" spans="1:23" s="2" customFormat="1" ht="18" customHeight="1" x14ac:dyDescent="0.25">
      <c r="A38" s="36"/>
      <c r="B38" s="21" t="s">
        <v>50</v>
      </c>
      <c r="C38" s="39" t="s">
        <v>51</v>
      </c>
      <c r="D38" s="39"/>
      <c r="E38" s="39"/>
      <c r="F38" s="38">
        <f>E19+E20+E21</f>
        <v>0</v>
      </c>
      <c r="G38" s="36"/>
      <c r="H38" s="4" t="e">
        <f>(F37/F38)*(36.7*1.1)</f>
        <v>#DIV/0!</v>
      </c>
      <c r="I38" s="4"/>
      <c r="J38" s="4"/>
      <c r="K38" s="4"/>
      <c r="L38" s="9"/>
      <c r="M38" s="9"/>
      <c r="N38" s="9"/>
      <c r="O38" s="9"/>
      <c r="P38" s="9"/>
      <c r="Q38" s="9"/>
      <c r="R38" s="9"/>
      <c r="S38" s="9"/>
      <c r="T38" s="9"/>
      <c r="U38" s="9"/>
      <c r="V38" s="9"/>
      <c r="W38" s="9"/>
    </row>
    <row r="39" spans="1:23" x14ac:dyDescent="0.25">
      <c r="B39" s="19"/>
      <c r="C39" s="19"/>
      <c r="D39" s="19"/>
      <c r="E39" s="19"/>
      <c r="F39" s="19"/>
    </row>
    <row r="40" spans="1:23" ht="18" customHeight="1" x14ac:dyDescent="0.25">
      <c r="B40" s="19"/>
      <c r="C40" s="22" t="s">
        <v>38</v>
      </c>
      <c r="D40" s="22"/>
      <c r="E40" s="22"/>
      <c r="F40" s="28">
        <f>IFERROR((SUM(H26:H29,I30:K33,H36,H38)+34535+(4371*8))*1.04,0)</f>
        <v>0</v>
      </c>
      <c r="N40" s="41" t="s">
        <v>70</v>
      </c>
      <c r="O40" s="41"/>
    </row>
    <row r="41" spans="1:23" ht="18" customHeight="1" x14ac:dyDescent="0.25">
      <c r="B41" s="19"/>
      <c r="C41" s="22" t="s">
        <v>78</v>
      </c>
      <c r="D41" s="22"/>
      <c r="E41" s="22"/>
      <c r="F41" s="29">
        <f>F40*0.3</f>
        <v>0</v>
      </c>
      <c r="I41" s="11" t="s">
        <v>56</v>
      </c>
      <c r="J41" s="11" t="s">
        <v>59</v>
      </c>
      <c r="K41" s="11" t="s">
        <v>69</v>
      </c>
      <c r="L41" s="11" t="s">
        <v>60</v>
      </c>
      <c r="M41" s="11" t="s">
        <v>71</v>
      </c>
      <c r="N41" s="11" t="s">
        <v>69</v>
      </c>
      <c r="O41" s="11" t="s">
        <v>60</v>
      </c>
    </row>
    <row r="42" spans="1:23" ht="18" customHeight="1" x14ac:dyDescent="0.25">
      <c r="B42" s="19"/>
      <c r="C42" s="19" t="s">
        <v>72</v>
      </c>
      <c r="D42" s="19"/>
      <c r="E42" s="19"/>
      <c r="F42" s="30">
        <f>F40+F41</f>
        <v>0</v>
      </c>
      <c r="H42" s="7" t="s">
        <v>57</v>
      </c>
      <c r="I42" s="6">
        <v>409906</v>
      </c>
      <c r="J42" s="6">
        <v>193407</v>
      </c>
      <c r="K42" s="6">
        <f>F40+F41</f>
        <v>0</v>
      </c>
      <c r="L42" s="6">
        <f>IF(K42&gt;I42,I42,IF(K42&lt;J42,J42,K42))</f>
        <v>193407</v>
      </c>
      <c r="M42" s="7" t="e">
        <f>(E20+E21)/F38</f>
        <v>#DIV/0!</v>
      </c>
      <c r="N42" s="12" t="e">
        <f>K42*M42</f>
        <v>#DIV/0!</v>
      </c>
      <c r="O42" s="12" t="e">
        <f>L42*M42</f>
        <v>#DIV/0!</v>
      </c>
    </row>
    <row r="43" spans="1:23" x14ac:dyDescent="0.25">
      <c r="B43" s="19"/>
      <c r="C43" s="19"/>
      <c r="D43" s="19"/>
      <c r="E43" s="19"/>
      <c r="F43" s="19"/>
      <c r="H43" s="7" t="s">
        <v>58</v>
      </c>
      <c r="I43" s="6">
        <v>342183</v>
      </c>
      <c r="J43" s="6">
        <v>109597</v>
      </c>
      <c r="K43" s="6">
        <f>F40+F41</f>
        <v>0</v>
      </c>
      <c r="L43" s="6">
        <f>IF(K43&gt;I43,I43,IF(K43&lt;J43,J43,K43))</f>
        <v>109597</v>
      </c>
      <c r="M43" s="7" t="e">
        <f>1-M42</f>
        <v>#DIV/0!</v>
      </c>
      <c r="N43" s="12" t="e">
        <f>K43*M43</f>
        <v>#DIV/0!</v>
      </c>
      <c r="O43" s="12" t="e">
        <f>L43*M43</f>
        <v>#DIV/0!</v>
      </c>
    </row>
    <row r="44" spans="1:23" ht="18" customHeight="1" x14ac:dyDescent="0.25">
      <c r="B44" s="19"/>
      <c r="C44" s="24" t="str">
        <f>"Adjusted Cost Limit (not to exceed "&amp; TEXT(I42,"$#,##0") &amp; " per-unit for New Construction and Adaptive Reuse, or " &amp; TEXT(I43,"$#,##0") &amp; " for Acquisition/Rehab)"</f>
        <v>Adjusted Cost Limit (not to exceed $409,906 per-unit for New Construction and Adaptive Reuse, or $342,183 for Acquisition/Rehab)</v>
      </c>
      <c r="D44" s="22"/>
      <c r="E44" s="22"/>
      <c r="F44" s="29">
        <f>IFERROR(O44,0)</f>
        <v>0</v>
      </c>
      <c r="K44" s="12"/>
      <c r="N44" s="12" t="e">
        <f>N42+N43</f>
        <v>#DIV/0!</v>
      </c>
      <c r="O44" s="12" t="e">
        <f>O42+O43</f>
        <v>#DIV/0!</v>
      </c>
    </row>
    <row r="45" spans="1:23" x14ac:dyDescent="0.25">
      <c r="B45" s="19"/>
      <c r="C45" s="22"/>
      <c r="D45" s="22"/>
      <c r="E45" s="22"/>
      <c r="F45" s="25"/>
      <c r="I45" s="12"/>
      <c r="J45" s="12"/>
      <c r="L45" s="12"/>
    </row>
    <row r="46" spans="1:23" s="2" customFormat="1" x14ac:dyDescent="0.25">
      <c r="A46" s="36"/>
      <c r="B46" s="22"/>
      <c r="C46" s="22" t="s">
        <v>52</v>
      </c>
      <c r="D46" s="22"/>
      <c r="E46" s="22"/>
      <c r="F46" s="29">
        <f>IF(OR(F34="Yes",F35="Yes"),F44*0.1,0)</f>
        <v>0</v>
      </c>
      <c r="G46" s="36"/>
      <c r="H46" s="9"/>
      <c r="I46" s="12"/>
      <c r="J46" s="12"/>
      <c r="K46" s="9"/>
      <c r="L46" s="10"/>
      <c r="M46" s="9"/>
      <c r="N46" s="9"/>
      <c r="O46" s="9"/>
      <c r="P46" s="9"/>
      <c r="Q46" s="9"/>
      <c r="R46" s="9"/>
      <c r="S46" s="9"/>
      <c r="T46" s="9"/>
      <c r="U46" s="9"/>
      <c r="V46" s="9"/>
      <c r="W46" s="9"/>
    </row>
    <row r="47" spans="1:23" x14ac:dyDescent="0.25">
      <c r="B47" s="19"/>
      <c r="C47" s="19"/>
      <c r="D47" s="19"/>
      <c r="E47" s="19"/>
      <c r="F47" s="19"/>
    </row>
    <row r="48" spans="1:23" x14ac:dyDescent="0.25">
      <c r="B48" s="19"/>
      <c r="C48" s="31" t="s">
        <v>43</v>
      </c>
      <c r="D48" s="32"/>
      <c r="E48" s="32"/>
      <c r="F48" s="33">
        <f>F44+F46</f>
        <v>0</v>
      </c>
    </row>
    <row r="49" spans="2:23" x14ac:dyDescent="0.25">
      <c r="B49" s="19"/>
      <c r="C49" s="31" t="s">
        <v>80</v>
      </c>
      <c r="D49" s="32"/>
      <c r="E49" s="32"/>
      <c r="F49" s="33">
        <f>IFERROR((E22-E24-E23)/F38,0)</f>
        <v>0</v>
      </c>
    </row>
    <row r="50" spans="2:23" s="35" customFormat="1" x14ac:dyDescent="0.25">
      <c r="H50" s="7"/>
      <c r="I50" s="7"/>
      <c r="J50" s="7"/>
      <c r="K50" s="7"/>
      <c r="L50" s="7"/>
      <c r="M50" s="7"/>
      <c r="N50" s="7"/>
      <c r="O50" s="7"/>
      <c r="P50" s="7"/>
      <c r="Q50" s="7"/>
      <c r="R50" s="7"/>
      <c r="S50" s="7"/>
      <c r="T50" s="7"/>
      <c r="U50" s="7"/>
      <c r="V50" s="7"/>
      <c r="W50" s="7"/>
    </row>
    <row r="51" spans="2:23" s="35" customFormat="1" x14ac:dyDescent="0.25">
      <c r="H51" s="7"/>
      <c r="I51" s="7"/>
      <c r="J51" s="7"/>
      <c r="K51" s="7"/>
      <c r="L51" s="7"/>
      <c r="M51" s="7"/>
      <c r="N51" s="7"/>
      <c r="O51" s="7"/>
      <c r="P51" s="7"/>
      <c r="Q51" s="7"/>
      <c r="R51" s="7"/>
      <c r="S51" s="7"/>
      <c r="T51" s="7"/>
      <c r="U51" s="7"/>
      <c r="V51" s="7"/>
      <c r="W51" s="7"/>
    </row>
    <row r="52" spans="2:23" s="35" customFormat="1" x14ac:dyDescent="0.25">
      <c r="H52" s="7"/>
      <c r="I52" s="7"/>
      <c r="J52" s="7"/>
      <c r="K52" s="7"/>
      <c r="L52" s="7"/>
      <c r="M52" s="7"/>
      <c r="N52" s="7"/>
      <c r="O52" s="7"/>
      <c r="P52" s="7"/>
      <c r="Q52" s="7"/>
      <c r="R52" s="7"/>
      <c r="S52" s="7"/>
      <c r="T52" s="7"/>
      <c r="U52" s="7"/>
      <c r="V52" s="7"/>
      <c r="W52" s="7"/>
    </row>
    <row r="53" spans="2:23" s="35" customFormat="1" x14ac:dyDescent="0.25">
      <c r="H53" s="7"/>
      <c r="I53" s="7"/>
      <c r="J53" s="7"/>
      <c r="K53" s="7"/>
      <c r="L53" s="7"/>
      <c r="M53" s="7"/>
      <c r="N53" s="7"/>
      <c r="O53" s="7"/>
      <c r="P53" s="7"/>
      <c r="Q53" s="7"/>
      <c r="R53" s="7"/>
      <c r="S53" s="7"/>
      <c r="T53" s="7"/>
      <c r="U53" s="7"/>
      <c r="V53" s="7"/>
      <c r="W53" s="7"/>
    </row>
    <row r="54" spans="2:23" s="35" customFormat="1" x14ac:dyDescent="0.25">
      <c r="H54" s="7"/>
      <c r="I54" s="7"/>
      <c r="J54" s="7"/>
      <c r="K54" s="7"/>
      <c r="L54" s="7"/>
      <c r="M54" s="7"/>
      <c r="N54" s="7"/>
      <c r="O54" s="7"/>
      <c r="P54" s="7"/>
      <c r="Q54" s="7"/>
      <c r="R54" s="7"/>
      <c r="S54" s="7"/>
      <c r="T54" s="7"/>
      <c r="U54" s="7"/>
      <c r="V54" s="7"/>
      <c r="W54" s="7"/>
    </row>
    <row r="55" spans="2:23" s="35" customFormat="1" x14ac:dyDescent="0.25">
      <c r="H55" s="7"/>
      <c r="I55" s="7"/>
      <c r="J55" s="7"/>
      <c r="K55" s="7"/>
      <c r="L55" s="7"/>
      <c r="M55" s="7"/>
      <c r="N55" s="7"/>
      <c r="O55" s="7"/>
      <c r="P55" s="7"/>
      <c r="Q55" s="7"/>
      <c r="R55" s="7"/>
      <c r="S55" s="7"/>
      <c r="T55" s="7"/>
      <c r="U55" s="7"/>
      <c r="V55" s="7"/>
      <c r="W55" s="7"/>
    </row>
    <row r="56" spans="2:23" s="35" customFormat="1" x14ac:dyDescent="0.25">
      <c r="H56" s="7"/>
      <c r="I56" s="7"/>
      <c r="J56" s="7"/>
      <c r="K56" s="7"/>
      <c r="L56" s="7"/>
      <c r="M56" s="7"/>
      <c r="N56" s="7"/>
      <c r="O56" s="7"/>
      <c r="P56" s="7"/>
      <c r="Q56" s="7"/>
      <c r="R56" s="7"/>
      <c r="S56" s="7"/>
      <c r="T56" s="7"/>
      <c r="U56" s="7"/>
      <c r="V56" s="7"/>
      <c r="W56" s="7"/>
    </row>
    <row r="57" spans="2:23" s="35" customFormat="1" x14ac:dyDescent="0.25">
      <c r="H57" s="7"/>
      <c r="I57" s="7"/>
      <c r="J57" s="7"/>
      <c r="K57" s="7"/>
      <c r="L57" s="7"/>
      <c r="M57" s="7"/>
      <c r="N57" s="7"/>
      <c r="O57" s="7"/>
      <c r="P57" s="7"/>
      <c r="Q57" s="7"/>
      <c r="R57" s="7"/>
      <c r="S57" s="7"/>
      <c r="T57" s="7"/>
      <c r="U57" s="7"/>
      <c r="V57" s="7"/>
      <c r="W57" s="7"/>
    </row>
    <row r="58" spans="2:23" s="35" customFormat="1" x14ac:dyDescent="0.25">
      <c r="H58" s="7"/>
      <c r="I58" s="7"/>
      <c r="J58" s="7"/>
      <c r="K58" s="7"/>
      <c r="L58" s="7"/>
      <c r="M58" s="7"/>
      <c r="N58" s="7"/>
      <c r="O58" s="7"/>
      <c r="P58" s="7"/>
      <c r="Q58" s="7"/>
      <c r="R58" s="7"/>
      <c r="S58" s="7"/>
      <c r="T58" s="7"/>
      <c r="U58" s="7"/>
      <c r="V58" s="7"/>
      <c r="W58" s="7"/>
    </row>
    <row r="59" spans="2:23" s="35" customFormat="1" x14ac:dyDescent="0.25">
      <c r="H59" s="7"/>
      <c r="I59" s="7"/>
      <c r="J59" s="7"/>
      <c r="K59" s="7"/>
      <c r="L59" s="7"/>
      <c r="M59" s="7"/>
      <c r="N59" s="7"/>
      <c r="O59" s="7"/>
      <c r="P59" s="7"/>
      <c r="Q59" s="7"/>
      <c r="R59" s="7"/>
      <c r="S59" s="7"/>
      <c r="T59" s="7"/>
      <c r="U59" s="7"/>
      <c r="V59" s="7"/>
      <c r="W59" s="7"/>
    </row>
    <row r="60" spans="2:23" s="35" customFormat="1" x14ac:dyDescent="0.25">
      <c r="H60" s="7"/>
      <c r="I60" s="7"/>
      <c r="J60" s="7"/>
      <c r="K60" s="7"/>
      <c r="L60" s="7"/>
      <c r="M60" s="7"/>
      <c r="N60" s="7"/>
      <c r="O60" s="7"/>
      <c r="P60" s="7"/>
      <c r="Q60" s="7"/>
      <c r="R60" s="7"/>
      <c r="S60" s="7"/>
      <c r="T60" s="7"/>
      <c r="U60" s="7"/>
      <c r="V60" s="7"/>
      <c r="W60" s="7"/>
    </row>
    <row r="61" spans="2:23" s="35" customFormat="1" x14ac:dyDescent="0.25">
      <c r="H61" s="7"/>
      <c r="I61" s="7"/>
      <c r="J61" s="7"/>
      <c r="K61" s="7"/>
      <c r="L61" s="7"/>
      <c r="M61" s="7"/>
      <c r="N61" s="7"/>
      <c r="O61" s="7"/>
      <c r="P61" s="7"/>
      <c r="Q61" s="7"/>
      <c r="R61" s="7"/>
      <c r="S61" s="7"/>
      <c r="T61" s="7"/>
      <c r="U61" s="7"/>
      <c r="V61" s="7"/>
      <c r="W61" s="7"/>
    </row>
    <row r="62" spans="2:23" s="35" customFormat="1" x14ac:dyDescent="0.25">
      <c r="H62" s="7"/>
      <c r="I62" s="7"/>
      <c r="J62" s="7"/>
      <c r="K62" s="7"/>
      <c r="L62" s="7"/>
      <c r="M62" s="7"/>
      <c r="N62" s="7"/>
      <c r="O62" s="7"/>
      <c r="P62" s="7"/>
      <c r="Q62" s="7"/>
      <c r="R62" s="7"/>
      <c r="S62" s="7"/>
      <c r="T62" s="7"/>
      <c r="U62" s="7"/>
      <c r="V62" s="7"/>
      <c r="W62" s="7"/>
    </row>
    <row r="63" spans="2:23" s="35" customFormat="1" x14ac:dyDescent="0.25">
      <c r="H63" s="7"/>
      <c r="I63" s="7"/>
      <c r="J63" s="7"/>
      <c r="K63" s="7"/>
      <c r="L63" s="7"/>
      <c r="M63" s="7"/>
      <c r="N63" s="7"/>
      <c r="O63" s="7"/>
      <c r="P63" s="7"/>
      <c r="Q63" s="7"/>
      <c r="R63" s="7"/>
      <c r="S63" s="7"/>
      <c r="T63" s="7"/>
      <c r="U63" s="7"/>
      <c r="V63" s="7"/>
      <c r="W63" s="7"/>
    </row>
    <row r="64" spans="2:23" s="35" customFormat="1" x14ac:dyDescent="0.25">
      <c r="H64" s="7"/>
      <c r="I64" s="7"/>
      <c r="J64" s="7"/>
      <c r="K64" s="7"/>
      <c r="L64" s="7"/>
      <c r="M64" s="7"/>
      <c r="N64" s="7"/>
      <c r="O64" s="7"/>
      <c r="P64" s="7"/>
      <c r="Q64" s="7"/>
      <c r="R64" s="7"/>
      <c r="S64" s="7"/>
      <c r="T64" s="7"/>
      <c r="U64" s="7"/>
      <c r="V64" s="7"/>
      <c r="W64" s="7"/>
    </row>
    <row r="65" spans="8:23" s="35" customFormat="1" x14ac:dyDescent="0.25">
      <c r="H65" s="7"/>
      <c r="I65" s="7"/>
      <c r="J65" s="7"/>
      <c r="K65" s="7"/>
      <c r="L65" s="7"/>
      <c r="M65" s="7"/>
      <c r="N65" s="7"/>
      <c r="O65" s="7"/>
      <c r="P65" s="7"/>
      <c r="Q65" s="7"/>
      <c r="R65" s="7"/>
      <c r="S65" s="7"/>
      <c r="T65" s="7"/>
      <c r="U65" s="7"/>
      <c r="V65" s="7"/>
      <c r="W65" s="7"/>
    </row>
    <row r="66" spans="8:23" s="35" customFormat="1" x14ac:dyDescent="0.25">
      <c r="H66" s="7"/>
      <c r="I66" s="7"/>
      <c r="J66" s="7"/>
      <c r="K66" s="7"/>
      <c r="L66" s="7"/>
      <c r="M66" s="7"/>
      <c r="N66" s="7"/>
      <c r="O66" s="7"/>
      <c r="P66" s="7"/>
      <c r="Q66" s="7"/>
      <c r="R66" s="7"/>
      <c r="S66" s="7"/>
      <c r="T66" s="7"/>
      <c r="U66" s="7"/>
      <c r="V66" s="7"/>
      <c r="W66" s="7"/>
    </row>
    <row r="67" spans="8:23" s="35" customFormat="1" x14ac:dyDescent="0.25">
      <c r="H67" s="7"/>
      <c r="I67" s="7"/>
      <c r="J67" s="7"/>
      <c r="K67" s="7"/>
      <c r="L67" s="7"/>
      <c r="M67" s="7"/>
      <c r="N67" s="7"/>
      <c r="O67" s="7"/>
      <c r="P67" s="7"/>
      <c r="Q67" s="7"/>
      <c r="R67" s="7"/>
      <c r="S67" s="7"/>
      <c r="T67" s="7"/>
      <c r="U67" s="7"/>
      <c r="V67" s="7"/>
      <c r="W67" s="7"/>
    </row>
    <row r="68" spans="8:23" s="35" customFormat="1" x14ac:dyDescent="0.25">
      <c r="H68" s="7"/>
      <c r="I68" s="7"/>
      <c r="J68" s="7"/>
      <c r="K68" s="7"/>
      <c r="L68" s="7"/>
      <c r="M68" s="7"/>
      <c r="N68" s="7"/>
      <c r="O68" s="7"/>
      <c r="P68" s="7"/>
      <c r="Q68" s="7"/>
      <c r="R68" s="7"/>
      <c r="S68" s="7"/>
      <c r="T68" s="7"/>
      <c r="U68" s="7"/>
      <c r="V68" s="7"/>
      <c r="W68" s="7"/>
    </row>
    <row r="69" spans="8:23" s="35" customFormat="1" x14ac:dyDescent="0.25">
      <c r="H69" s="7"/>
      <c r="I69" s="7"/>
      <c r="J69" s="7"/>
      <c r="K69" s="7"/>
      <c r="L69" s="7"/>
      <c r="M69" s="7"/>
      <c r="N69" s="7"/>
      <c r="O69" s="7"/>
      <c r="P69" s="7"/>
      <c r="Q69" s="7"/>
      <c r="R69" s="7"/>
      <c r="S69" s="7"/>
      <c r="T69" s="7"/>
      <c r="U69" s="7"/>
      <c r="V69" s="7"/>
      <c r="W69" s="7"/>
    </row>
    <row r="70" spans="8:23" s="35" customFormat="1" x14ac:dyDescent="0.25">
      <c r="H70" s="7"/>
      <c r="I70" s="7"/>
      <c r="J70" s="7"/>
      <c r="K70" s="7"/>
      <c r="L70" s="7"/>
      <c r="M70" s="7"/>
      <c r="N70" s="7"/>
      <c r="O70" s="7"/>
      <c r="P70" s="7"/>
      <c r="Q70" s="7"/>
      <c r="R70" s="7"/>
      <c r="S70" s="7"/>
      <c r="T70" s="7"/>
      <c r="U70" s="7"/>
      <c r="V70" s="7"/>
      <c r="W70" s="7"/>
    </row>
    <row r="71" spans="8:23" s="35" customFormat="1" x14ac:dyDescent="0.25">
      <c r="H71" s="7"/>
      <c r="I71" s="7"/>
      <c r="J71" s="7"/>
      <c r="K71" s="7"/>
      <c r="L71" s="7"/>
      <c r="M71" s="7"/>
      <c r="N71" s="7"/>
      <c r="O71" s="7"/>
      <c r="P71" s="7"/>
      <c r="Q71" s="7"/>
      <c r="R71" s="7"/>
      <c r="S71" s="7"/>
      <c r="T71" s="7"/>
      <c r="U71" s="7"/>
      <c r="V71" s="7"/>
      <c r="W71" s="7"/>
    </row>
    <row r="72" spans="8:23" s="35" customFormat="1" x14ac:dyDescent="0.25">
      <c r="H72" s="7"/>
      <c r="I72" s="7"/>
      <c r="J72" s="7"/>
      <c r="K72" s="7"/>
      <c r="L72" s="7"/>
      <c r="M72" s="7"/>
      <c r="N72" s="7"/>
      <c r="O72" s="7"/>
      <c r="P72" s="7"/>
      <c r="Q72" s="7"/>
      <c r="R72" s="7"/>
      <c r="S72" s="7"/>
      <c r="T72" s="7"/>
      <c r="U72" s="7"/>
      <c r="V72" s="7"/>
      <c r="W72" s="7"/>
    </row>
    <row r="73" spans="8:23" s="35" customFormat="1" x14ac:dyDescent="0.25">
      <c r="H73" s="7"/>
      <c r="I73" s="7"/>
      <c r="J73" s="7"/>
      <c r="K73" s="7"/>
      <c r="L73" s="7"/>
      <c r="M73" s="7"/>
      <c r="N73" s="7"/>
      <c r="O73" s="7"/>
      <c r="P73" s="7"/>
      <c r="Q73" s="7"/>
      <c r="R73" s="7"/>
      <c r="S73" s="7"/>
      <c r="T73" s="7"/>
      <c r="U73" s="7"/>
      <c r="V73" s="7"/>
      <c r="W73" s="7"/>
    </row>
    <row r="74" spans="8:23" s="35" customFormat="1" x14ac:dyDescent="0.25">
      <c r="H74" s="7"/>
      <c r="I74" s="7"/>
      <c r="J74" s="7"/>
      <c r="K74" s="7"/>
      <c r="L74" s="7"/>
      <c r="M74" s="7"/>
      <c r="N74" s="7"/>
      <c r="O74" s="7"/>
      <c r="P74" s="7"/>
      <c r="Q74" s="7"/>
      <c r="R74" s="7"/>
      <c r="S74" s="7"/>
      <c r="T74" s="7"/>
      <c r="U74" s="7"/>
      <c r="V74" s="7"/>
      <c r="W74" s="7"/>
    </row>
    <row r="75" spans="8:23" s="35" customFormat="1" x14ac:dyDescent="0.25">
      <c r="H75" s="7"/>
      <c r="I75" s="7"/>
      <c r="J75" s="7"/>
      <c r="K75" s="7"/>
      <c r="L75" s="7"/>
      <c r="M75" s="7"/>
      <c r="N75" s="7"/>
      <c r="O75" s="7"/>
      <c r="P75" s="7"/>
      <c r="Q75" s="7"/>
      <c r="R75" s="7"/>
      <c r="S75" s="7"/>
      <c r="T75" s="7"/>
      <c r="U75" s="7"/>
      <c r="V75" s="7"/>
      <c r="W75" s="7"/>
    </row>
    <row r="76" spans="8:23" s="35" customFormat="1" x14ac:dyDescent="0.25">
      <c r="H76" s="7"/>
      <c r="I76" s="7"/>
      <c r="J76" s="7"/>
      <c r="K76" s="7"/>
      <c r="L76" s="7"/>
      <c r="M76" s="7"/>
      <c r="N76" s="7"/>
      <c r="O76" s="7"/>
      <c r="P76" s="7"/>
      <c r="Q76" s="7"/>
      <c r="R76" s="7"/>
      <c r="S76" s="7"/>
      <c r="T76" s="7"/>
      <c r="U76" s="7"/>
      <c r="V76" s="7"/>
      <c r="W76" s="7"/>
    </row>
    <row r="77" spans="8:23" s="35" customFormat="1" x14ac:dyDescent="0.25">
      <c r="H77" s="7"/>
      <c r="I77" s="7"/>
      <c r="J77" s="7"/>
      <c r="K77" s="7"/>
      <c r="L77" s="7"/>
      <c r="M77" s="7"/>
      <c r="N77" s="7"/>
      <c r="O77" s="7"/>
      <c r="P77" s="7"/>
      <c r="Q77" s="7"/>
      <c r="R77" s="7"/>
      <c r="S77" s="7"/>
      <c r="T77" s="7"/>
      <c r="U77" s="7"/>
      <c r="V77" s="7"/>
      <c r="W77" s="7"/>
    </row>
    <row r="78" spans="8:23" s="35" customFormat="1" x14ac:dyDescent="0.25">
      <c r="H78" s="7"/>
      <c r="I78" s="7"/>
      <c r="J78" s="7"/>
      <c r="K78" s="7"/>
      <c r="L78" s="7"/>
      <c r="M78" s="7"/>
      <c r="N78" s="7"/>
      <c r="O78" s="7"/>
      <c r="P78" s="7"/>
      <c r="Q78" s="7"/>
      <c r="R78" s="7"/>
      <c r="S78" s="7"/>
      <c r="T78" s="7"/>
      <c r="U78" s="7"/>
      <c r="V78" s="7"/>
      <c r="W78" s="7"/>
    </row>
    <row r="79" spans="8:23" s="35" customFormat="1" x14ac:dyDescent="0.25">
      <c r="H79" s="7"/>
      <c r="I79" s="7"/>
      <c r="J79" s="7"/>
      <c r="K79" s="7"/>
      <c r="L79" s="7"/>
      <c r="M79" s="7"/>
      <c r="N79" s="7"/>
      <c r="O79" s="7"/>
      <c r="P79" s="7"/>
      <c r="Q79" s="7"/>
      <c r="R79" s="7"/>
      <c r="S79" s="7"/>
      <c r="T79" s="7"/>
      <c r="U79" s="7"/>
      <c r="V79" s="7"/>
      <c r="W79" s="7"/>
    </row>
  </sheetData>
  <sheetProtection algorithmName="SHA-512" hashValue="YhyrHEx0GShNGgcVqPQBPmSS3NOoURKqqW3674ctjiSAUWchd34pyTt2e62kLwwfMUIBKyyxw/6e44lyeeNksg==" saltValue="wsTBw+5YB3qJbWMfr1B+Dw==" spinCount="100000" sheet="1" selectLockedCells="1"/>
  <dataConsolidate/>
  <mergeCells count="24">
    <mergeCell ref="B1:F1"/>
    <mergeCell ref="B2:F2"/>
    <mergeCell ref="B3:F3"/>
    <mergeCell ref="C18:E18"/>
    <mergeCell ref="B5:F5"/>
    <mergeCell ref="B7:F7"/>
    <mergeCell ref="B9:F9"/>
    <mergeCell ref="B11:F11"/>
    <mergeCell ref="B13:F14"/>
    <mergeCell ref="N40:O40"/>
    <mergeCell ref="C36:E36"/>
    <mergeCell ref="C38:E38"/>
    <mergeCell ref="C37:E37"/>
    <mergeCell ref="C30:E30"/>
    <mergeCell ref="C31:E31"/>
    <mergeCell ref="C32:E32"/>
    <mergeCell ref="C33:E33"/>
    <mergeCell ref="C34:E34"/>
    <mergeCell ref="C35:E35"/>
    <mergeCell ref="C29:E29"/>
    <mergeCell ref="C26:E26"/>
    <mergeCell ref="C27:E27"/>
    <mergeCell ref="C28:E28"/>
    <mergeCell ref="C17:E17"/>
  </mergeCells>
  <conditionalFormatting sqref="F49">
    <cfRule type="expression" dxfId="1" priority="2">
      <formula>$F$49&gt;$F$48</formula>
    </cfRule>
    <cfRule type="expression" dxfId="0" priority="1">
      <formula>$F$49&lt;=$F$48</formula>
    </cfRule>
  </conditionalFormatting>
  <dataValidations count="1">
    <dataValidation type="list" allowBlank="1" showInputMessage="1" showErrorMessage="1" sqref="F26:F29 F32:F36" xr:uid="{00000000-0002-0000-0000-000000000000}">
      <formula1>$AH$2:$AH$3</formula1>
    </dataValidation>
  </dataValidations>
  <pageMargins left="0.7" right="0.7" top="0.75" bottom="0.75" header="0.3" footer="0.3"/>
  <pageSetup scale="56" orientation="landscape" r:id="rId1"/>
  <headerFooter>
    <oddFooter xml:space="preserve">&amp;L&amp;10Revised: 9/19/2013&amp;11
</oddFooter>
  </headerFooter>
  <ignoredErrors>
    <ignoredError sqref="I30 J31 K32:K33 F41:F42 K42:O43 N44:O44 F46 F4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5"/>
  <sheetViews>
    <sheetView zoomScale="145" zoomScaleNormal="145" workbookViewId="0">
      <selection activeCell="A8" sqref="A8"/>
    </sheetView>
  </sheetViews>
  <sheetFormatPr defaultRowHeight="15" x14ac:dyDescent="0.25"/>
  <cols>
    <col min="1" max="1" width="17.7109375" customWidth="1"/>
    <col min="2" max="2" width="4" customWidth="1"/>
    <col min="3" max="3" width="17.7109375" customWidth="1"/>
  </cols>
  <sheetData>
    <row r="1" spans="1:3" x14ac:dyDescent="0.25">
      <c r="A1" s="1" t="s">
        <v>74</v>
      </c>
    </row>
    <row r="3" spans="1:3" x14ac:dyDescent="0.25">
      <c r="A3" t="s">
        <v>9</v>
      </c>
      <c r="C3" t="s">
        <v>23</v>
      </c>
    </row>
    <row r="4" spans="1:3" x14ac:dyDescent="0.25">
      <c r="A4" t="s">
        <v>12</v>
      </c>
      <c r="C4" t="s">
        <v>11</v>
      </c>
    </row>
    <row r="5" spans="1:3" x14ac:dyDescent="0.25">
      <c r="A5" t="s">
        <v>5</v>
      </c>
      <c r="C5" t="s">
        <v>22</v>
      </c>
    </row>
    <row r="6" spans="1:3" x14ac:dyDescent="0.25">
      <c r="A6" t="s">
        <v>18</v>
      </c>
      <c r="C6" t="s">
        <v>2</v>
      </c>
    </row>
    <row r="7" spans="1:3" x14ac:dyDescent="0.25">
      <c r="A7" t="s">
        <v>17</v>
      </c>
      <c r="C7" t="s">
        <v>25</v>
      </c>
    </row>
    <row r="8" spans="1:3" x14ac:dyDescent="0.25">
      <c r="A8" t="s">
        <v>1</v>
      </c>
      <c r="C8" t="s">
        <v>19</v>
      </c>
    </row>
    <row r="9" spans="1:3" x14ac:dyDescent="0.25">
      <c r="A9" t="s">
        <v>4</v>
      </c>
      <c r="C9" t="s">
        <v>8</v>
      </c>
    </row>
    <row r="10" spans="1:3" x14ac:dyDescent="0.25">
      <c r="A10" t="s">
        <v>14</v>
      </c>
      <c r="C10" t="s">
        <v>15</v>
      </c>
    </row>
    <row r="11" spans="1:3" x14ac:dyDescent="0.25">
      <c r="A11" t="s">
        <v>16</v>
      </c>
      <c r="C11" t="s">
        <v>3</v>
      </c>
    </row>
    <row r="12" spans="1:3" x14ac:dyDescent="0.25">
      <c r="A12" t="s">
        <v>24</v>
      </c>
      <c r="C12" t="s">
        <v>20</v>
      </c>
    </row>
    <row r="13" spans="1:3" x14ac:dyDescent="0.25">
      <c r="A13" t="s">
        <v>10</v>
      </c>
      <c r="C13" t="s">
        <v>21</v>
      </c>
    </row>
    <row r="14" spans="1:3" x14ac:dyDescent="0.25">
      <c r="A14" t="s">
        <v>7</v>
      </c>
      <c r="C14" t="s">
        <v>13</v>
      </c>
    </row>
    <row r="15" spans="1:3" x14ac:dyDescent="0.25">
      <c r="A15" t="s">
        <v>6</v>
      </c>
    </row>
  </sheetData>
  <sheetProtection password="C092"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Model</vt:lpstr>
      <vt:lpstr>Metro Counties</vt:lpstr>
      <vt:lpstr>'Cost Model'!Print_Area</vt:lpstr>
    </vt:vector>
  </TitlesOfParts>
  <Company>WHEDA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Dan Beres</cp:lastModifiedBy>
  <cp:lastPrinted>2018-09-27T19:34:42Z</cp:lastPrinted>
  <dcterms:created xsi:type="dcterms:W3CDTF">2012-09-11T14:01:19Z</dcterms:created>
  <dcterms:modified xsi:type="dcterms:W3CDTF">2022-11-02T15:24:53Z</dcterms:modified>
</cp:coreProperties>
</file>