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726"/>
  <workbookPr defaultThemeVersion="124226"/>
  <mc:AlternateContent xmlns:mc="http://schemas.openxmlformats.org/markup-compatibility/2006">
    <mc:Choice Requires="x15">
      <x15ac:absPath xmlns:x15ac="http://schemas.microsoft.com/office/spreadsheetml/2010/11/ac" url="S:\shared\CREDIT\LIHTC\2023 Program\Application\Application Materials\Appendices\Final\"/>
    </mc:Choice>
  </mc:AlternateContent>
  <xr:revisionPtr revIDLastSave="0" documentId="8_{AF6DCDE1-5A7E-44D1-B9C7-7B354D28B961}" xr6:coauthVersionLast="47" xr6:coauthVersionMax="47" xr10:uidLastSave="{00000000-0000-0000-0000-000000000000}"/>
  <workbookProtection workbookPassword="C092" lockStructure="1"/>
  <bookViews>
    <workbookView xWindow="28680" yWindow="30" windowWidth="29040" windowHeight="15840" xr2:uid="{00000000-000D-0000-FFFF-FFFF00000000}"/>
  </bookViews>
  <sheets>
    <sheet name="Cost Model" sheetId="1" r:id="rId1"/>
    <sheet name="Metro Counties" sheetId="2" r:id="rId2"/>
  </sheets>
  <definedNames>
    <definedName name="_xlnm.Print_Area" localSheetId="0">'Cost Model'!$B$1:$F$49</definedName>
  </definedNames>
  <calcPr calcId="191029" iterate="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30" i="1" l="1"/>
  <c r="H30" i="1" s="1"/>
  <c r="F31" i="1"/>
  <c r="H36" i="1"/>
  <c r="H33" i="1"/>
  <c r="H32" i="1"/>
  <c r="H29" i="1"/>
  <c r="H28" i="1"/>
  <c r="H27" i="1"/>
  <c r="H26" i="1"/>
  <c r="H31" i="1" l="1"/>
  <c r="B9" i="1" l="1"/>
  <c r="B11" i="1" l="1"/>
  <c r="F38" i="1"/>
  <c r="H38" i="1" l="1"/>
  <c r="F49" i="1"/>
  <c r="K33" i="1"/>
  <c r="I30" i="1"/>
  <c r="M42" i="1"/>
  <c r="M43" i="1" s="1"/>
  <c r="K32" i="1"/>
  <c r="J31" i="1"/>
  <c r="C44" i="1"/>
  <c r="F40" i="1" l="1"/>
  <c r="F41" i="1" s="1"/>
  <c r="F42" i="1" s="1"/>
  <c r="K43" i="1" l="1"/>
  <c r="N43" i="1" s="1"/>
  <c r="K42" i="1"/>
  <c r="N42" i="1" s="1"/>
  <c r="N44" i="1" l="1"/>
  <c r="L43" i="1"/>
  <c r="O43" i="1" s="1"/>
  <c r="L42" i="1"/>
  <c r="O42" i="1" s="1"/>
  <c r="O44" i="1" l="1"/>
  <c r="F44" i="1" s="1"/>
  <c r="F46" i="1" l="1"/>
  <c r="F48" i="1" s="1"/>
</calcChain>
</file>

<file path=xl/sharedStrings.xml><?xml version="1.0" encoding="utf-8"?>
<sst xmlns="http://schemas.openxmlformats.org/spreadsheetml/2006/main" count="88" uniqueCount="86">
  <si>
    <t>Does this development primarily contain single-family homes and duplexes?</t>
  </si>
  <si>
    <t>Douglas</t>
  </si>
  <si>
    <t>Pierce</t>
  </si>
  <si>
    <t>St. Croix</t>
  </si>
  <si>
    <t>Eau Claire</t>
  </si>
  <si>
    <t>Chippewa</t>
  </si>
  <si>
    <t>Marathon</t>
  </si>
  <si>
    <t>La Crosse</t>
  </si>
  <si>
    <t>Shawano</t>
  </si>
  <si>
    <t>Brown</t>
  </si>
  <si>
    <t>Kewaunee</t>
  </si>
  <si>
    <t>Outagamie</t>
  </si>
  <si>
    <t>Calumet</t>
  </si>
  <si>
    <t>Winnebago</t>
  </si>
  <si>
    <t>Fond du Lac</t>
  </si>
  <si>
    <t>Sheboygan</t>
  </si>
  <si>
    <t>Iowa</t>
  </si>
  <si>
    <t>Dane</t>
  </si>
  <si>
    <t>Columbia</t>
  </si>
  <si>
    <t>Rock</t>
  </si>
  <si>
    <t>Washington</t>
  </si>
  <si>
    <t>Waukesha</t>
  </si>
  <si>
    <t>Ozaukee</t>
  </si>
  <si>
    <t>Milwaukee</t>
  </si>
  <si>
    <t>Kenosha</t>
  </si>
  <si>
    <t>Racine</t>
  </si>
  <si>
    <t>A</t>
  </si>
  <si>
    <t>B</t>
  </si>
  <si>
    <t>C</t>
  </si>
  <si>
    <t>D</t>
  </si>
  <si>
    <t>E</t>
  </si>
  <si>
    <t>F</t>
  </si>
  <si>
    <t>G</t>
  </si>
  <si>
    <t>H</t>
  </si>
  <si>
    <t>I</t>
  </si>
  <si>
    <t>J</t>
  </si>
  <si>
    <t>Yes</t>
  </si>
  <si>
    <t>No</t>
  </si>
  <si>
    <t>Calculated Cost Limit</t>
  </si>
  <si>
    <t>Does this development primarily contain supportive housing units?</t>
  </si>
  <si>
    <t>Does this development primarily address the rehabilitation of foreclosed or abandoned single family homes or duplexes?</t>
  </si>
  <si>
    <t>K</t>
  </si>
  <si>
    <t>L</t>
  </si>
  <si>
    <t>Maximum Per-Unit Cost for this Development</t>
  </si>
  <si>
    <t>Is the development located in the City of Milwaukee?</t>
  </si>
  <si>
    <t>Is the development located in the City of Madison?</t>
  </si>
  <si>
    <t>Is the development located on Wisconsin Tribal Lands?</t>
  </si>
  <si>
    <t>Name:</t>
  </si>
  <si>
    <t>Submit a printed copy of this document with your LIHTC application</t>
  </si>
  <si>
    <t>Application #:</t>
  </si>
  <si>
    <t>M</t>
  </si>
  <si>
    <t>Total number of units in this development</t>
  </si>
  <si>
    <t>Allowance for supportive housing developments and those addressing foreclosed/abandoned homes</t>
  </si>
  <si>
    <t>Gross square feet in this development</t>
  </si>
  <si>
    <t>Is this a rehabilitation development with per per-unit rehabilitation costs in excess of $50,000?</t>
  </si>
  <si>
    <t>Is this a rehabilitation development with per per-unit rehabilitation costs between $25,000 and $50,000?</t>
  </si>
  <si>
    <t>Max Cost</t>
  </si>
  <si>
    <t>NC - Ad Reuse</t>
  </si>
  <si>
    <t>Acq Rehab</t>
  </si>
  <si>
    <t>Min Cost</t>
  </si>
  <si>
    <t>Limit</t>
  </si>
  <si>
    <t>Appendix F</t>
  </si>
  <si>
    <t>Number of Acquisition-Rehab Units:</t>
  </si>
  <si>
    <t>NC</t>
  </si>
  <si>
    <t>A/R</t>
  </si>
  <si>
    <t>Number of New Construction Units:</t>
  </si>
  <si>
    <t>Number of Adaptive Reuse Units:</t>
  </si>
  <si>
    <t>Ad Reuse</t>
  </si>
  <si>
    <t>Calcualtions</t>
  </si>
  <si>
    <t>Calc Amt</t>
  </si>
  <si>
    <t>Weighted</t>
  </si>
  <si>
    <t>% Units</t>
  </si>
  <si>
    <t>Subtotal</t>
  </si>
  <si>
    <t>Development costs attributable to emplopyment-related Community Service Facilitiy</t>
  </si>
  <si>
    <t>Wisconsin Metropolitan Counties</t>
  </si>
  <si>
    <r>
      <rPr>
        <b/>
        <i/>
        <sz val="11"/>
        <color theme="1"/>
        <rFont val="Calibri"/>
        <family val="2"/>
        <scheme val="minor"/>
      </rPr>
      <t>For 4% transactions only</t>
    </r>
    <r>
      <rPr>
        <sz val="11"/>
        <color theme="1"/>
        <rFont val="Calibri"/>
        <family val="2"/>
        <scheme val="minor"/>
      </rPr>
      <t xml:space="preserve">, enter any developer fee above the current limit for 9% transactions </t>
    </r>
  </si>
  <si>
    <t>Insert development name, application number, unit mix, employment-related Community Service, or 4% transaction developer fee above the current limit for 9% transaction costs immediately below, and complete the cells highlighed in yellow in column E</t>
  </si>
  <si>
    <t xml:space="preserve">The model is based on historical data from Wisconsin’s HTC program and uses regression modeling with combinations of variables listed below to predict costs.  A development is limited to the Maximum Per-Unit Cost calculated below.  </t>
  </si>
  <si>
    <t>30% Allowance</t>
  </si>
  <si>
    <t>Total Development Costs</t>
  </si>
  <si>
    <t>Actual Per-Unit Cost for this Development</t>
  </si>
  <si>
    <t>Is the development located in one of the metropolitan counties listed on the Metro Counties page (excluding Cities of Milwaukee and Madison)?</t>
  </si>
  <si>
    <t>Does this have new construction development?</t>
  </si>
  <si>
    <t>Does this have adaptive reuse development?</t>
  </si>
  <si>
    <t>WHEDA Multifamily Maximum Cost Model: 2023</t>
  </si>
  <si>
    <t>WHEDA limits total development cost for any one development for both HTC and lending.   This is a threshold item and applications exceeding the allowed maximum will be rejected.  Public housing authorities are exempt if they are the primary applicant and HOPE VI or Choice Neighborhood Initiative grant is a source of funds. Tribal housing authorities are exempt if they are the primary applicant and NAHASDA or similar funding is a source of funds.   Development costs attributable to employment-related Community Service Facilities and 4% transaction developer fee above the current limit for 9% transaction will be excluded from the calculation of the maximum cost.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</si>
</sst>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_);[Red]\(&quot;$&quot;#,##0\)"/>
    <numFmt numFmtId="8" formatCode="&quot;$&quot;#,##0.00_);[Red]\(&quot;$&quot;#,##0.00\)"/>
    <numFmt numFmtId="164" formatCode="&quot;$&quot;#,##0"/>
  </numFmts>
  <fonts count="9" x14ac:knownFonts="1">
    <font>
      <sz val="11"/>
      <color theme="1"/>
      <name val="Calibri"/>
      <family val="2"/>
      <scheme val="minor"/>
    </font>
    <font>
      <b/>
      <sz val="11"/>
      <color theme="1"/>
      <name val="Calibri"/>
      <family val="2"/>
      <scheme val="minor"/>
    </font>
    <font>
      <i/>
      <sz val="11"/>
      <color theme="1"/>
      <name val="Calibri"/>
      <family val="2"/>
      <scheme val="minor"/>
    </font>
    <font>
      <b/>
      <sz val="12"/>
      <color theme="1"/>
      <name val="Calibri"/>
      <family val="2"/>
      <scheme val="minor"/>
    </font>
    <font>
      <sz val="11"/>
      <name val="Calibri"/>
      <family val="2"/>
      <scheme val="minor"/>
    </font>
    <font>
      <b/>
      <sz val="16"/>
      <color theme="1"/>
      <name val="Calibri"/>
      <family val="2"/>
      <scheme val="minor"/>
    </font>
    <font>
      <b/>
      <i/>
      <sz val="11"/>
      <color theme="1"/>
      <name val="Calibri"/>
      <family val="2"/>
      <scheme val="minor"/>
    </font>
    <font>
      <b/>
      <sz val="11"/>
      <color theme="0"/>
      <name val="Calibri"/>
      <family val="2"/>
      <scheme val="minor"/>
    </font>
    <font>
      <sz val="11"/>
      <color theme="0"/>
      <name val="Calibri"/>
      <family val="2"/>
      <scheme val="minor"/>
    </font>
  </fonts>
  <fills count="5">
    <fill>
      <patternFill patternType="none"/>
    </fill>
    <fill>
      <patternFill patternType="gray125"/>
    </fill>
    <fill>
      <patternFill patternType="solid">
        <fgColor rgb="FFFFFFCC"/>
        <bgColor indexed="64"/>
      </patternFill>
    </fill>
    <fill>
      <patternFill patternType="solid">
        <fgColor theme="0"/>
        <bgColor indexed="64"/>
      </patternFill>
    </fill>
    <fill>
      <patternFill patternType="solid">
        <fgColor rgb="FFF2EDDC"/>
        <bgColor indexed="64"/>
      </patternFill>
    </fill>
  </fills>
  <borders count="6">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1">
    <xf numFmtId="0" fontId="0" fillId="0" borderId="0"/>
  </cellStyleXfs>
  <cellXfs count="49">
    <xf numFmtId="0" fontId="0" fillId="0" borderId="0" xfId="0"/>
    <xf numFmtId="0" fontId="1" fillId="0" borderId="0" xfId="0" applyFont="1"/>
    <xf numFmtId="0" fontId="0" fillId="0" borderId="0" xfId="0" applyAlignment="1">
      <alignment vertical="center"/>
    </xf>
    <xf numFmtId="0" fontId="0" fillId="2" borderId="4" xfId="0" applyFill="1" applyBorder="1" applyAlignment="1" applyProtection="1">
      <alignment horizontal="right" vertical="center"/>
      <protection locked="0"/>
    </xf>
    <xf numFmtId="6" fontId="8" fillId="3" borderId="0" xfId="0" applyNumberFormat="1" applyFont="1" applyFill="1" applyBorder="1" applyAlignment="1">
      <alignment horizontal="center" vertical="center"/>
    </xf>
    <xf numFmtId="0" fontId="8" fillId="3" borderId="0" xfId="0" applyFont="1" applyFill="1" applyBorder="1" applyAlignment="1">
      <alignment horizontal="center" vertical="center"/>
    </xf>
    <xf numFmtId="6" fontId="8" fillId="3" borderId="0" xfId="0" applyNumberFormat="1" applyFont="1" applyFill="1" applyBorder="1" applyAlignment="1">
      <alignment horizontal="center"/>
    </xf>
    <xf numFmtId="0" fontId="8" fillId="3" borderId="0" xfId="0" applyFont="1" applyFill="1" applyBorder="1"/>
    <xf numFmtId="0" fontId="7" fillId="3" borderId="0" xfId="0" applyFont="1" applyFill="1" applyBorder="1" applyAlignment="1">
      <alignment horizontal="center"/>
    </xf>
    <xf numFmtId="0" fontId="8" fillId="3" borderId="0" xfId="0" applyFont="1" applyFill="1" applyBorder="1" applyAlignment="1">
      <alignment vertical="center"/>
    </xf>
    <xf numFmtId="6" fontId="8" fillId="3" borderId="0" xfId="0" applyNumberFormat="1" applyFont="1" applyFill="1" applyBorder="1" applyAlignment="1">
      <alignment vertical="center"/>
    </xf>
    <xf numFmtId="0" fontId="8" fillId="3" borderId="0" xfId="0" applyFont="1" applyFill="1" applyBorder="1" applyAlignment="1">
      <alignment horizontal="center"/>
    </xf>
    <xf numFmtId="6" fontId="8" fillId="3" borderId="0" xfId="0" applyNumberFormat="1" applyFont="1" applyFill="1" applyBorder="1"/>
    <xf numFmtId="0" fontId="4" fillId="4" borderId="0" xfId="0" applyFont="1" applyFill="1" applyAlignment="1">
      <alignment horizontal="center" wrapText="1"/>
    </xf>
    <xf numFmtId="0" fontId="3" fillId="4" borderId="0" xfId="0" applyFont="1" applyFill="1" applyAlignment="1">
      <alignment horizontal="center"/>
    </xf>
    <xf numFmtId="0" fontId="4" fillId="4" borderId="0" xfId="0" applyFont="1" applyFill="1" applyBorder="1" applyAlignment="1">
      <alignment horizontal="center" wrapText="1"/>
    </xf>
    <xf numFmtId="0" fontId="0" fillId="4" borderId="0" xfId="0" applyFont="1" applyFill="1" applyAlignment="1">
      <alignment horizontal="left"/>
    </xf>
    <xf numFmtId="0" fontId="4" fillId="4" borderId="0" xfId="0" applyFont="1" applyFill="1" applyAlignment="1">
      <alignment horizontal="left" wrapText="1"/>
    </xf>
    <xf numFmtId="0" fontId="1" fillId="4" borderId="0" xfId="0" applyFont="1" applyFill="1"/>
    <xf numFmtId="0" fontId="0" fillId="4" borderId="0" xfId="0" applyFill="1"/>
    <xf numFmtId="0" fontId="2" fillId="4" borderId="0" xfId="0" applyFont="1" applyFill="1"/>
    <xf numFmtId="0" fontId="0" fillId="4" borderId="0" xfId="0" applyFill="1" applyAlignment="1">
      <alignment horizontal="center" vertical="center"/>
    </xf>
    <xf numFmtId="0" fontId="0" fillId="4" borderId="0" xfId="0" applyFill="1" applyAlignment="1">
      <alignment vertical="center"/>
    </xf>
    <xf numFmtId="0" fontId="0" fillId="4" borderId="0" xfId="0" applyFill="1" applyBorder="1" applyAlignment="1" applyProtection="1">
      <alignment horizontal="left"/>
      <protection locked="0"/>
    </xf>
    <xf numFmtId="0" fontId="4" fillId="4" borderId="0" xfId="0" applyFont="1" applyFill="1" applyAlignment="1">
      <alignment vertical="center"/>
    </xf>
    <xf numFmtId="6" fontId="0" fillId="4" borderId="0" xfId="0" applyNumberFormat="1" applyFill="1" applyAlignment="1">
      <alignment vertical="center"/>
    </xf>
    <xf numFmtId="6" fontId="0" fillId="2" borderId="2" xfId="0" applyNumberFormat="1" applyFill="1" applyBorder="1" applyAlignment="1" applyProtection="1">
      <alignment horizontal="left"/>
      <protection locked="0"/>
    </xf>
    <xf numFmtId="38" fontId="0" fillId="2" borderId="5" xfId="0" applyNumberFormat="1" applyFill="1" applyBorder="1" applyAlignment="1" applyProtection="1">
      <alignment horizontal="right" vertical="center"/>
      <protection locked="0"/>
    </xf>
    <xf numFmtId="8" fontId="0" fillId="0" borderId="4" xfId="0" applyNumberFormat="1" applyBorder="1" applyAlignment="1">
      <alignment vertical="center"/>
    </xf>
    <xf numFmtId="6" fontId="0" fillId="0" borderId="4" xfId="0" applyNumberFormat="1" applyBorder="1" applyAlignment="1">
      <alignment vertical="center"/>
    </xf>
    <xf numFmtId="6" fontId="0" fillId="0" borderId="4" xfId="0" applyNumberFormat="1" applyBorder="1"/>
    <xf numFmtId="0" fontId="1" fillId="4" borderId="1" xfId="0" applyFont="1" applyFill="1" applyBorder="1" applyAlignment="1">
      <alignment vertical="center"/>
    </xf>
    <xf numFmtId="0" fontId="1" fillId="4" borderId="2" xfId="0" applyFont="1" applyFill="1" applyBorder="1" applyAlignment="1">
      <alignment vertical="center"/>
    </xf>
    <xf numFmtId="164" fontId="1" fillId="0" borderId="4" xfId="0" applyNumberFormat="1" applyFont="1" applyBorder="1" applyAlignment="1">
      <alignment vertical="center"/>
    </xf>
    <xf numFmtId="0" fontId="0" fillId="2" borderId="3" xfId="0" applyFill="1" applyBorder="1" applyAlignment="1" applyProtection="1">
      <alignment horizontal="left"/>
      <protection locked="0"/>
    </xf>
    <xf numFmtId="0" fontId="0" fillId="3" borderId="0" xfId="0" applyFill="1"/>
    <xf numFmtId="0" fontId="0" fillId="3" borderId="0" xfId="0" applyFill="1" applyAlignment="1">
      <alignment vertical="center"/>
    </xf>
    <xf numFmtId="0" fontId="0" fillId="3" borderId="4" xfId="0" applyFill="1" applyBorder="1" applyAlignment="1" applyProtection="1">
      <alignment horizontal="right" vertical="center"/>
    </xf>
    <xf numFmtId="38" fontId="0" fillId="3" borderId="4" xfId="0" applyNumberFormat="1" applyFill="1" applyBorder="1" applyAlignment="1" applyProtection="1">
      <alignment horizontal="right" vertical="center"/>
    </xf>
    <xf numFmtId="0" fontId="0" fillId="4" borderId="0" xfId="0" applyFill="1" applyAlignment="1">
      <alignment horizontal="left" vertical="center"/>
    </xf>
    <xf numFmtId="0" fontId="0" fillId="2" borderId="3" xfId="0" applyFill="1" applyBorder="1" applyAlignment="1" applyProtection="1">
      <alignment horizontal="left"/>
      <protection locked="0"/>
    </xf>
    <xf numFmtId="0" fontId="8" fillId="3" borderId="0" xfId="0" applyFont="1" applyFill="1" applyBorder="1" applyAlignment="1">
      <alignment horizontal="center"/>
    </xf>
    <xf numFmtId="0" fontId="5" fillId="4" borderId="0" xfId="0" applyFont="1" applyFill="1" applyAlignment="1">
      <alignment horizontal="center"/>
    </xf>
    <xf numFmtId="0" fontId="3" fillId="4" borderId="0" xfId="0" applyFont="1" applyFill="1" applyAlignment="1">
      <alignment horizontal="center"/>
    </xf>
    <xf numFmtId="0" fontId="0" fillId="2" borderId="2" xfId="0" applyFill="1" applyBorder="1" applyAlignment="1" applyProtection="1">
      <alignment horizontal="left"/>
      <protection locked="0"/>
    </xf>
    <xf numFmtId="0" fontId="4" fillId="4" borderId="0" xfId="0" applyFont="1" applyFill="1" applyBorder="1" applyAlignment="1">
      <alignment horizontal="left" wrapText="1"/>
    </xf>
    <xf numFmtId="0" fontId="0" fillId="4" borderId="0" xfId="0" applyFill="1" applyAlignment="1">
      <alignment horizontal="left" wrapText="1"/>
    </xf>
    <xf numFmtId="0" fontId="4" fillId="4" borderId="0" xfId="0" applyFont="1" applyFill="1" applyAlignment="1">
      <alignment horizontal="left" wrapText="1"/>
    </xf>
    <xf numFmtId="0" fontId="2" fillId="4" borderId="0" xfId="0" applyFont="1" applyFill="1" applyAlignment="1">
      <alignment horizontal="left" vertical="top" wrapText="1"/>
    </xf>
  </cellXfs>
  <cellStyles count="1">
    <cellStyle name="Normal" xfId="0" builtinId="0"/>
  </cellStyles>
  <dxfs count="2">
    <dxf>
      <font>
        <color rgb="FF006100"/>
      </font>
      <fill>
        <patternFill>
          <bgColor rgb="FFC6EFCE"/>
        </patternFill>
      </fill>
    </dxf>
    <dxf>
      <font>
        <color rgb="FF9C0006"/>
      </font>
      <fill>
        <patternFill>
          <bgColor rgb="FFFFC7CE"/>
        </patternFill>
      </fill>
    </dxf>
  </dxfs>
  <tableStyles count="0" defaultTableStyle="TableStyleMedium9" defaultPivotStyle="PivotStyleLight16"/>
  <colors>
    <mruColors>
      <color rgb="FFFFFFCC"/>
      <color rgb="FFF2EDD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50"/>
    <pageSetUpPr fitToPage="1"/>
  </sheetPr>
  <dimension ref="A1:AL79"/>
  <sheetViews>
    <sheetView tabSelected="1" zoomScaleNormal="100" zoomScaleSheetLayoutView="85" workbookViewId="0">
      <selection activeCell="C17" sqref="C17:E17"/>
    </sheetView>
  </sheetViews>
  <sheetFormatPr defaultRowHeight="15" x14ac:dyDescent="0.25"/>
  <cols>
    <col min="1" max="1" width="8.85546875" style="35"/>
    <col min="2" max="2" width="15.140625" customWidth="1"/>
    <col min="3" max="4" width="41.7109375" customWidth="1"/>
    <col min="5" max="5" width="50.28515625" customWidth="1"/>
    <col min="6" max="6" width="24.42578125" customWidth="1"/>
    <col min="7" max="7" width="8.85546875" style="35" customWidth="1"/>
    <col min="8" max="8" width="13.7109375" style="7" customWidth="1"/>
    <col min="9" max="12" width="9.28515625" style="7" customWidth="1"/>
    <col min="13" max="13" width="9.140625" style="7" customWidth="1"/>
    <col min="14" max="14" width="12.85546875" style="7" customWidth="1"/>
    <col min="15" max="15" width="11.85546875" style="7" customWidth="1"/>
    <col min="16" max="16" width="8.85546875" style="7" customWidth="1"/>
    <col min="17" max="23" width="9.140625" style="7"/>
  </cols>
  <sheetData>
    <row r="1" spans="2:38" ht="21" x14ac:dyDescent="0.35">
      <c r="B1" s="42" t="s">
        <v>61</v>
      </c>
      <c r="C1" s="42"/>
      <c r="D1" s="42"/>
      <c r="E1" s="42"/>
      <c r="F1" s="42"/>
      <c r="X1" s="7"/>
      <c r="Y1" s="7"/>
      <c r="Z1" s="7"/>
      <c r="AA1" s="7"/>
      <c r="AB1" s="7"/>
      <c r="AC1" s="7"/>
      <c r="AD1" s="7"/>
      <c r="AE1" s="7"/>
      <c r="AF1" s="7"/>
      <c r="AG1" s="7"/>
      <c r="AH1" s="7"/>
      <c r="AI1" s="7"/>
      <c r="AJ1" s="7"/>
      <c r="AK1" s="7"/>
      <c r="AL1" s="7"/>
    </row>
    <row r="2" spans="2:38" ht="15.75" x14ac:dyDescent="0.25">
      <c r="B2" s="43" t="s">
        <v>84</v>
      </c>
      <c r="C2" s="43"/>
      <c r="D2" s="43"/>
      <c r="E2" s="43"/>
      <c r="F2" s="43"/>
      <c r="X2" s="7"/>
      <c r="Y2" s="7"/>
      <c r="Z2" s="7"/>
      <c r="AA2" s="7"/>
      <c r="AB2" s="7"/>
      <c r="AC2" s="7"/>
      <c r="AD2" s="7"/>
      <c r="AE2" s="7"/>
      <c r="AF2" s="7"/>
      <c r="AG2" s="7"/>
      <c r="AH2" s="7" t="s">
        <v>36</v>
      </c>
      <c r="AI2" s="7"/>
      <c r="AJ2" s="7"/>
      <c r="AK2" s="7"/>
      <c r="AL2" s="7"/>
    </row>
    <row r="3" spans="2:38" ht="14.25" customHeight="1" x14ac:dyDescent="0.25">
      <c r="B3" s="43"/>
      <c r="C3" s="43"/>
      <c r="D3" s="43"/>
      <c r="E3" s="43"/>
      <c r="F3" s="43"/>
      <c r="X3" s="7"/>
      <c r="Y3" s="7"/>
      <c r="Z3" s="7"/>
      <c r="AA3" s="7"/>
      <c r="AB3" s="7"/>
      <c r="AC3" s="7"/>
      <c r="AD3" s="7"/>
      <c r="AE3" s="7"/>
      <c r="AF3" s="7"/>
      <c r="AG3" s="7"/>
      <c r="AH3" s="7" t="s">
        <v>37</v>
      </c>
      <c r="AI3" s="7"/>
      <c r="AJ3" s="7"/>
      <c r="AK3" s="7"/>
      <c r="AL3" s="7"/>
    </row>
    <row r="4" spans="2:38" ht="14.25" customHeight="1" x14ac:dyDescent="0.25">
      <c r="B4" s="14"/>
      <c r="C4" s="14"/>
      <c r="D4" s="14"/>
      <c r="E4" s="14"/>
      <c r="F4" s="14"/>
      <c r="X4" s="7"/>
      <c r="Y4" s="7"/>
      <c r="Z4" s="7"/>
      <c r="AA4" s="7"/>
      <c r="AB4" s="7"/>
      <c r="AC4" s="7"/>
      <c r="AD4" s="7"/>
      <c r="AE4" s="7"/>
      <c r="AF4" s="7"/>
      <c r="AG4" s="7"/>
      <c r="AH4" s="7"/>
      <c r="AI4" s="7"/>
      <c r="AJ4" s="7"/>
      <c r="AK4" s="7"/>
      <c r="AL4" s="7"/>
    </row>
    <row r="5" spans="2:38" ht="62.25" customHeight="1" x14ac:dyDescent="0.25">
      <c r="B5" s="45" t="s">
        <v>85</v>
      </c>
      <c r="C5" s="45"/>
      <c r="D5" s="45"/>
      <c r="E5" s="45"/>
      <c r="F5" s="45"/>
      <c r="X5" s="7"/>
      <c r="Y5" s="7"/>
      <c r="Z5" s="7"/>
      <c r="AA5" s="7"/>
      <c r="AB5" s="7"/>
      <c r="AC5" s="7"/>
      <c r="AD5" s="7"/>
      <c r="AE5" s="7"/>
      <c r="AF5" s="7"/>
      <c r="AG5" s="7"/>
      <c r="AH5" s="7"/>
      <c r="AI5" s="7"/>
      <c r="AJ5" s="7"/>
      <c r="AK5" s="7"/>
      <c r="AL5" s="7"/>
    </row>
    <row r="6" spans="2:38" ht="12.75" customHeight="1" x14ac:dyDescent="0.25">
      <c r="B6" s="15"/>
      <c r="C6" s="15"/>
      <c r="D6" s="15"/>
      <c r="E6" s="15"/>
      <c r="F6" s="15"/>
    </row>
    <row r="7" spans="2:38" ht="30" customHeight="1" x14ac:dyDescent="0.25">
      <c r="B7" s="46" t="s">
        <v>77</v>
      </c>
      <c r="C7" s="46"/>
      <c r="D7" s="46"/>
      <c r="E7" s="46"/>
      <c r="F7" s="46"/>
    </row>
    <row r="8" spans="2:38" ht="13.5" customHeight="1" x14ac:dyDescent="0.25">
      <c r="B8" s="16"/>
      <c r="C8" s="13"/>
      <c r="D8" s="16"/>
      <c r="E8" s="16"/>
      <c r="F8" s="16"/>
    </row>
    <row r="9" spans="2:38" ht="31.5" customHeight="1" x14ac:dyDescent="0.25">
      <c r="B9" s="47" t="str">
        <f>"The model automatically provides a thirty percent (30%) allowance above the predicted cost. The absolute cost maximum is "&amp;TEXT(I42,"$#,##0")&amp;"/unit for New Construction and Adaptive Reuse, or "&amp;TEXT(I43,"$#,##0")&amp;" for Acquisition/Rehab)"</f>
        <v>The model automatically provides a thirty percent (30%) allowance above the predicted cost. The absolute cost maximum is $409,906/unit for New Construction and Adaptive Reuse, or $342,183 for Acquisition/Rehab)</v>
      </c>
      <c r="C9" s="47"/>
      <c r="D9" s="47"/>
      <c r="E9" s="47"/>
      <c r="F9" s="47"/>
    </row>
    <row r="10" spans="2:38" ht="12.75" customHeight="1" x14ac:dyDescent="0.25">
      <c r="B10" s="17"/>
      <c r="C10" s="17"/>
      <c r="D10" s="17"/>
      <c r="E10" s="17"/>
      <c r="F10" s="17"/>
    </row>
    <row r="11" spans="2:38" ht="30" customHeight="1" x14ac:dyDescent="0.25">
      <c r="B11" s="45" t="str">
        <f>"Note: Supportive Housing and projects addressing the rehabilitation of foreclosed and/or abandoned SF homes/duplexes automatically receive an additional 10% allowance above the predicted cost.  The absolute cost maximum is " &amp; TEXT((I42*1.1),"$#,##0") &amp; "/unit for New Construction &amp; Adaptive Reuse and " &amp; TEXT((I43*1.1),"$#,##0") &amp; " for Acquisition/Rehab."</f>
        <v>Note: Supportive Housing and projects addressing the rehabilitation of foreclosed and/or abandoned SF homes/duplexes automatically receive an additional 10% allowance above the predicted cost.  The absolute cost maximum is $450,897/unit for New Construction &amp; Adaptive Reuse and $376,401 for Acquisition/Rehab.</v>
      </c>
      <c r="C11" s="45"/>
      <c r="D11" s="45"/>
      <c r="E11" s="45"/>
      <c r="F11" s="45"/>
    </row>
    <row r="12" spans="2:38" ht="24" customHeight="1" x14ac:dyDescent="0.25">
      <c r="B12" s="18"/>
      <c r="C12" s="19"/>
      <c r="D12" s="19"/>
      <c r="E12" s="19"/>
      <c r="F12" s="19"/>
    </row>
    <row r="13" spans="2:38" ht="15" customHeight="1" x14ac:dyDescent="0.25">
      <c r="B13" s="48" t="s">
        <v>76</v>
      </c>
      <c r="C13" s="48"/>
      <c r="D13" s="48"/>
      <c r="E13" s="48"/>
      <c r="F13" s="48"/>
    </row>
    <row r="14" spans="2:38" x14ac:dyDescent="0.25">
      <c r="B14" s="48"/>
      <c r="C14" s="48"/>
      <c r="D14" s="48"/>
      <c r="E14" s="48"/>
      <c r="F14" s="48"/>
    </row>
    <row r="15" spans="2:38" x14ac:dyDescent="0.25">
      <c r="B15" s="20" t="s">
        <v>48</v>
      </c>
      <c r="C15" s="19"/>
      <c r="D15" s="19"/>
      <c r="E15" s="19"/>
      <c r="F15" s="19"/>
    </row>
    <row r="16" spans="2:38" x14ac:dyDescent="0.25">
      <c r="B16" s="20"/>
      <c r="C16" s="19"/>
      <c r="D16" s="19"/>
      <c r="E16" s="19"/>
      <c r="F16" s="19"/>
    </row>
    <row r="17" spans="1:23" x14ac:dyDescent="0.25">
      <c r="B17" s="19" t="s">
        <v>47</v>
      </c>
      <c r="C17" s="40"/>
      <c r="D17" s="40"/>
      <c r="E17" s="40"/>
      <c r="F17" s="19"/>
    </row>
    <row r="18" spans="1:23" x14ac:dyDescent="0.25">
      <c r="B18" s="19" t="s">
        <v>49</v>
      </c>
      <c r="C18" s="44"/>
      <c r="D18" s="44"/>
      <c r="E18" s="44"/>
      <c r="F18" s="19"/>
    </row>
    <row r="19" spans="1:23" x14ac:dyDescent="0.25">
      <c r="B19" s="19" t="s">
        <v>62</v>
      </c>
      <c r="C19" s="23"/>
      <c r="D19" s="19"/>
      <c r="E19" s="34"/>
      <c r="F19" s="19"/>
    </row>
    <row r="20" spans="1:23" x14ac:dyDescent="0.25">
      <c r="B20" s="19" t="s">
        <v>65</v>
      </c>
      <c r="C20" s="23"/>
      <c r="D20" s="19"/>
      <c r="E20" s="34"/>
      <c r="F20" s="19"/>
    </row>
    <row r="21" spans="1:23" x14ac:dyDescent="0.25">
      <c r="B21" s="19" t="s">
        <v>66</v>
      </c>
      <c r="C21" s="23"/>
      <c r="D21" s="19"/>
      <c r="E21" s="34"/>
      <c r="F21" s="19"/>
    </row>
    <row r="22" spans="1:23" x14ac:dyDescent="0.25">
      <c r="B22" s="19" t="s">
        <v>79</v>
      </c>
      <c r="C22" s="23"/>
      <c r="D22" s="19"/>
      <c r="E22" s="26">
        <v>0</v>
      </c>
      <c r="F22" s="19"/>
    </row>
    <row r="23" spans="1:23" x14ac:dyDescent="0.25">
      <c r="B23" s="19" t="s">
        <v>73</v>
      </c>
      <c r="C23" s="23"/>
      <c r="D23" s="19"/>
      <c r="E23" s="26">
        <v>0</v>
      </c>
      <c r="F23" s="19"/>
    </row>
    <row r="24" spans="1:23" x14ac:dyDescent="0.25">
      <c r="B24" s="19" t="s">
        <v>75</v>
      </c>
      <c r="C24" s="23"/>
      <c r="D24" s="19"/>
      <c r="E24" s="26">
        <v>0</v>
      </c>
      <c r="F24" s="19"/>
    </row>
    <row r="25" spans="1:23" x14ac:dyDescent="0.25">
      <c r="B25" s="19"/>
      <c r="C25" s="19"/>
      <c r="D25" s="19"/>
      <c r="E25" s="19"/>
      <c r="F25" s="19"/>
      <c r="H25" s="8" t="s">
        <v>68</v>
      </c>
      <c r="I25" s="11" t="s">
        <v>63</v>
      </c>
      <c r="J25" s="11" t="s">
        <v>67</v>
      </c>
      <c r="K25" s="11" t="s">
        <v>64</v>
      </c>
    </row>
    <row r="26" spans="1:23" s="2" customFormat="1" ht="18" customHeight="1" x14ac:dyDescent="0.25">
      <c r="A26" s="36"/>
      <c r="B26" s="21" t="s">
        <v>26</v>
      </c>
      <c r="C26" s="39" t="s">
        <v>44</v>
      </c>
      <c r="D26" s="39"/>
      <c r="E26" s="39"/>
      <c r="F26" s="3"/>
      <c r="G26" s="36"/>
      <c r="H26" s="4">
        <f>IF(F26="yes",45579*1.1,0)</f>
        <v>0</v>
      </c>
      <c r="I26" s="4"/>
      <c r="J26" s="5"/>
      <c r="K26" s="4"/>
      <c r="L26" s="9"/>
      <c r="M26" s="9"/>
      <c r="N26" s="9"/>
      <c r="O26" s="9"/>
      <c r="P26" s="9"/>
      <c r="Q26" s="9"/>
      <c r="R26" s="9"/>
      <c r="S26" s="9"/>
      <c r="T26" s="9"/>
      <c r="U26" s="9"/>
      <c r="V26" s="9"/>
      <c r="W26" s="9"/>
    </row>
    <row r="27" spans="1:23" s="2" customFormat="1" ht="18" customHeight="1" x14ac:dyDescent="0.25">
      <c r="A27" s="36"/>
      <c r="B27" s="21" t="s">
        <v>27</v>
      </c>
      <c r="C27" s="39" t="s">
        <v>45</v>
      </c>
      <c r="D27" s="39"/>
      <c r="E27" s="39"/>
      <c r="F27" s="3"/>
      <c r="G27" s="36"/>
      <c r="H27" s="4">
        <f>IF(F27="yes",45880*1.1,0)</f>
        <v>0</v>
      </c>
      <c r="I27" s="4"/>
      <c r="J27" s="5"/>
      <c r="K27" s="4"/>
      <c r="L27" s="9"/>
      <c r="M27" s="9"/>
      <c r="N27" s="9"/>
      <c r="O27" s="9"/>
      <c r="P27" s="9"/>
      <c r="Q27" s="9"/>
      <c r="R27" s="9"/>
      <c r="S27" s="9"/>
      <c r="T27" s="9"/>
      <c r="U27" s="9"/>
      <c r="V27" s="9"/>
      <c r="W27" s="9"/>
    </row>
    <row r="28" spans="1:23" s="2" customFormat="1" ht="18" customHeight="1" x14ac:dyDescent="0.25">
      <c r="A28" s="36"/>
      <c r="B28" s="21" t="s">
        <v>28</v>
      </c>
      <c r="C28" s="39" t="s">
        <v>81</v>
      </c>
      <c r="D28" s="39"/>
      <c r="E28" s="39"/>
      <c r="F28" s="3"/>
      <c r="G28" s="36"/>
      <c r="H28" s="4">
        <f>IF(F28="yes",7995*1.1,0)</f>
        <v>0</v>
      </c>
      <c r="I28" s="4"/>
      <c r="J28" s="5"/>
      <c r="K28" s="4"/>
      <c r="L28" s="9"/>
      <c r="M28" s="9"/>
      <c r="N28" s="9"/>
      <c r="O28" s="9"/>
      <c r="P28" s="9"/>
      <c r="Q28" s="9"/>
      <c r="R28" s="9"/>
      <c r="S28" s="9"/>
      <c r="T28" s="9"/>
      <c r="U28" s="9"/>
      <c r="V28" s="9"/>
      <c r="W28" s="9"/>
    </row>
    <row r="29" spans="1:23" s="2" customFormat="1" ht="18" customHeight="1" x14ac:dyDescent="0.25">
      <c r="A29" s="36"/>
      <c r="B29" s="21" t="s">
        <v>29</v>
      </c>
      <c r="C29" s="39" t="s">
        <v>46</v>
      </c>
      <c r="D29" s="39"/>
      <c r="E29" s="39"/>
      <c r="F29" s="3"/>
      <c r="G29" s="36"/>
      <c r="H29" s="4">
        <f>IF(F29="yes",39066*1.1,0)</f>
        <v>0</v>
      </c>
      <c r="I29" s="4"/>
      <c r="J29" s="5"/>
      <c r="K29" s="4"/>
      <c r="L29" s="9"/>
      <c r="M29" s="9"/>
      <c r="N29" s="9"/>
      <c r="O29" s="9"/>
      <c r="P29" s="9"/>
      <c r="Q29" s="9"/>
      <c r="R29" s="9"/>
      <c r="S29" s="9"/>
      <c r="T29" s="9"/>
      <c r="U29" s="9"/>
      <c r="V29" s="9"/>
      <c r="W29" s="9"/>
    </row>
    <row r="30" spans="1:23" s="2" customFormat="1" ht="18" customHeight="1" x14ac:dyDescent="0.25">
      <c r="A30" s="36"/>
      <c r="B30" s="21" t="s">
        <v>30</v>
      </c>
      <c r="C30" s="39" t="s">
        <v>82</v>
      </c>
      <c r="D30" s="39"/>
      <c r="E30" s="39"/>
      <c r="F30" s="37" t="str">
        <f>+IF(E20&gt;0,"Yes","No")</f>
        <v>No</v>
      </c>
      <c r="G30" s="36"/>
      <c r="H30" s="4">
        <f>IF(F30="yes",78012*1.1,0)</f>
        <v>0</v>
      </c>
      <c r="I30" s="4" t="e">
        <f>H30*(E20/F38)</f>
        <v>#DIV/0!</v>
      </c>
      <c r="J30" s="4"/>
      <c r="K30" s="4"/>
      <c r="L30" s="9"/>
      <c r="M30" s="9"/>
      <c r="N30" s="9"/>
      <c r="O30" s="9"/>
      <c r="P30" s="9"/>
      <c r="Q30" s="9"/>
      <c r="R30" s="9"/>
      <c r="S30" s="9"/>
      <c r="T30" s="9"/>
      <c r="U30" s="9"/>
      <c r="V30" s="9"/>
      <c r="W30" s="9"/>
    </row>
    <row r="31" spans="1:23" s="2" customFormat="1" ht="18" customHeight="1" x14ac:dyDescent="0.25">
      <c r="A31" s="36"/>
      <c r="B31" s="21" t="s">
        <v>31</v>
      </c>
      <c r="C31" s="39" t="s">
        <v>83</v>
      </c>
      <c r="D31" s="39"/>
      <c r="E31" s="39"/>
      <c r="F31" s="37" t="str">
        <f>+IF(E21&gt;0,"Yes","No")</f>
        <v>No</v>
      </c>
      <c r="G31" s="36"/>
      <c r="H31" s="4">
        <f>IF(F31="yes",78317*1.1,0)</f>
        <v>0</v>
      </c>
      <c r="I31" s="4"/>
      <c r="J31" s="4" t="e">
        <f>H31*(E21/F38)</f>
        <v>#DIV/0!</v>
      </c>
      <c r="K31" s="4"/>
      <c r="L31" s="9"/>
      <c r="M31" s="9"/>
      <c r="N31" s="9"/>
      <c r="O31" s="10"/>
      <c r="P31" s="9"/>
      <c r="Q31" s="9"/>
      <c r="R31" s="9"/>
      <c r="S31" s="9"/>
      <c r="T31" s="9"/>
      <c r="U31" s="9"/>
      <c r="V31" s="9"/>
      <c r="W31" s="9"/>
    </row>
    <row r="32" spans="1:23" s="2" customFormat="1" ht="18" customHeight="1" x14ac:dyDescent="0.25">
      <c r="A32" s="36"/>
      <c r="B32" s="21" t="s">
        <v>32</v>
      </c>
      <c r="C32" s="39" t="s">
        <v>55</v>
      </c>
      <c r="D32" s="39"/>
      <c r="E32" s="39"/>
      <c r="F32" s="3"/>
      <c r="G32" s="36"/>
      <c r="H32" s="4">
        <f>IF(F32="yes",25769*1.1,0)</f>
        <v>0</v>
      </c>
      <c r="I32" s="4"/>
      <c r="J32" s="4"/>
      <c r="K32" s="4" t="e">
        <f>H32*(E19/F38)</f>
        <v>#DIV/0!</v>
      </c>
      <c r="L32" s="9"/>
      <c r="M32" s="9"/>
      <c r="N32" s="9"/>
      <c r="O32" s="9"/>
      <c r="P32" s="9"/>
      <c r="Q32" s="9"/>
      <c r="R32" s="9"/>
      <c r="S32" s="9"/>
      <c r="T32" s="9"/>
      <c r="U32" s="9"/>
      <c r="V32" s="9"/>
      <c r="W32" s="9"/>
    </row>
    <row r="33" spans="1:23" s="2" customFormat="1" ht="18" customHeight="1" x14ac:dyDescent="0.25">
      <c r="A33" s="36"/>
      <c r="B33" s="21" t="s">
        <v>33</v>
      </c>
      <c r="C33" s="39" t="s">
        <v>54</v>
      </c>
      <c r="D33" s="39"/>
      <c r="E33" s="39"/>
      <c r="F33" s="3"/>
      <c r="G33" s="36"/>
      <c r="H33" s="4">
        <f>IF(F33="yes",67297*1.1,0)</f>
        <v>0</v>
      </c>
      <c r="I33" s="4"/>
      <c r="J33" s="4"/>
      <c r="K33" s="4" t="e">
        <f>H33*(E19/F38)</f>
        <v>#DIV/0!</v>
      </c>
      <c r="L33" s="9"/>
      <c r="M33" s="9"/>
      <c r="N33" s="9"/>
      <c r="O33" s="9"/>
      <c r="P33" s="9"/>
      <c r="Q33" s="9"/>
      <c r="R33" s="9"/>
      <c r="S33" s="9"/>
      <c r="T33" s="9"/>
      <c r="U33" s="9"/>
      <c r="V33" s="9"/>
      <c r="W33" s="9"/>
    </row>
    <row r="34" spans="1:23" s="2" customFormat="1" ht="18" customHeight="1" x14ac:dyDescent="0.25">
      <c r="A34" s="36"/>
      <c r="B34" s="21" t="s">
        <v>34</v>
      </c>
      <c r="C34" s="39" t="s">
        <v>39</v>
      </c>
      <c r="D34" s="39"/>
      <c r="E34" s="39"/>
      <c r="F34" s="3"/>
      <c r="G34" s="36"/>
      <c r="H34" s="4"/>
      <c r="I34" s="5"/>
      <c r="J34" s="5"/>
      <c r="K34" s="5"/>
      <c r="L34" s="9"/>
      <c r="M34" s="9"/>
      <c r="N34" s="9"/>
      <c r="O34" s="9"/>
      <c r="P34" s="9"/>
      <c r="Q34" s="9"/>
      <c r="R34" s="9"/>
      <c r="S34" s="9"/>
      <c r="T34" s="9"/>
      <c r="U34" s="9"/>
      <c r="V34" s="9"/>
      <c r="W34" s="9"/>
    </row>
    <row r="35" spans="1:23" s="2" customFormat="1" ht="18" customHeight="1" x14ac:dyDescent="0.25">
      <c r="A35" s="36"/>
      <c r="B35" s="21" t="s">
        <v>35</v>
      </c>
      <c r="C35" s="39" t="s">
        <v>40</v>
      </c>
      <c r="D35" s="39"/>
      <c r="E35" s="39"/>
      <c r="F35" s="3"/>
      <c r="G35" s="36"/>
      <c r="H35" s="4"/>
      <c r="I35" s="5"/>
      <c r="J35" s="5"/>
      <c r="K35" s="5"/>
      <c r="L35" s="9"/>
      <c r="M35" s="9"/>
      <c r="N35" s="9"/>
      <c r="O35" s="9"/>
      <c r="P35" s="9"/>
      <c r="Q35" s="9"/>
      <c r="R35" s="9"/>
      <c r="S35" s="9"/>
      <c r="T35" s="9"/>
      <c r="U35" s="9"/>
      <c r="V35" s="9"/>
      <c r="W35" s="9"/>
    </row>
    <row r="36" spans="1:23" s="2" customFormat="1" ht="18" customHeight="1" x14ac:dyDescent="0.25">
      <c r="A36" s="36"/>
      <c r="B36" s="21" t="s">
        <v>41</v>
      </c>
      <c r="C36" s="39" t="s">
        <v>0</v>
      </c>
      <c r="D36" s="39"/>
      <c r="E36" s="39"/>
      <c r="F36" s="3"/>
      <c r="G36" s="36"/>
      <c r="H36" s="4">
        <f>IF(F36="yes",32412*1.1,0)</f>
        <v>0</v>
      </c>
      <c r="I36" s="4"/>
      <c r="J36" s="5"/>
      <c r="K36" s="4"/>
      <c r="L36" s="9"/>
      <c r="M36" s="9"/>
      <c r="N36" s="9"/>
      <c r="O36" s="9"/>
      <c r="P36" s="9"/>
      <c r="Q36" s="9"/>
      <c r="R36" s="9"/>
      <c r="S36" s="9"/>
      <c r="T36" s="9"/>
      <c r="U36" s="9"/>
      <c r="V36" s="9"/>
      <c r="W36" s="9"/>
    </row>
    <row r="37" spans="1:23" s="2" customFormat="1" ht="18" customHeight="1" x14ac:dyDescent="0.25">
      <c r="A37" s="36"/>
      <c r="B37" s="21" t="s">
        <v>42</v>
      </c>
      <c r="C37" s="39" t="s">
        <v>53</v>
      </c>
      <c r="D37" s="39"/>
      <c r="E37" s="39"/>
      <c r="F37" s="27"/>
      <c r="G37" s="36"/>
      <c r="H37" s="4"/>
      <c r="I37" s="5"/>
      <c r="J37" s="5"/>
      <c r="K37" s="5"/>
      <c r="L37" s="9"/>
      <c r="M37" s="9"/>
      <c r="N37" s="9"/>
      <c r="O37" s="9"/>
      <c r="P37" s="9"/>
      <c r="Q37" s="9"/>
      <c r="R37" s="9"/>
      <c r="S37" s="9"/>
      <c r="T37" s="9"/>
      <c r="U37" s="9"/>
      <c r="V37" s="9"/>
      <c r="W37" s="9"/>
    </row>
    <row r="38" spans="1:23" s="2" customFormat="1" ht="18" customHeight="1" x14ac:dyDescent="0.25">
      <c r="A38" s="36"/>
      <c r="B38" s="21" t="s">
        <v>50</v>
      </c>
      <c r="C38" s="39" t="s">
        <v>51</v>
      </c>
      <c r="D38" s="39"/>
      <c r="E38" s="39"/>
      <c r="F38" s="38">
        <f>E19+E20+E21</f>
        <v>0</v>
      </c>
      <c r="G38" s="36"/>
      <c r="H38" s="4" t="e">
        <f>(F37/F38)*(36.7*1.1)</f>
        <v>#DIV/0!</v>
      </c>
      <c r="I38" s="4"/>
      <c r="J38" s="4"/>
      <c r="K38" s="4"/>
      <c r="L38" s="9"/>
      <c r="M38" s="9"/>
      <c r="N38" s="9"/>
      <c r="O38" s="9"/>
      <c r="P38" s="9"/>
      <c r="Q38" s="9"/>
      <c r="R38" s="9"/>
      <c r="S38" s="9"/>
      <c r="T38" s="9"/>
      <c r="U38" s="9"/>
      <c r="V38" s="9"/>
      <c r="W38" s="9"/>
    </row>
    <row r="39" spans="1:23" x14ac:dyDescent="0.25">
      <c r="B39" s="19"/>
      <c r="C39" s="19"/>
      <c r="D39" s="19"/>
      <c r="E39" s="19"/>
      <c r="F39" s="19"/>
    </row>
    <row r="40" spans="1:23" ht="18" customHeight="1" x14ac:dyDescent="0.25">
      <c r="B40" s="19"/>
      <c r="C40" s="22" t="s">
        <v>38</v>
      </c>
      <c r="D40" s="22"/>
      <c r="E40" s="22"/>
      <c r="F40" s="28">
        <f>IFERROR((SUM(H26:H29,I30:K33,H36,H38)+34535+(4371*8))*1.04,0)</f>
        <v>0</v>
      </c>
      <c r="N40" s="41" t="s">
        <v>70</v>
      </c>
      <c r="O40" s="41"/>
    </row>
    <row r="41" spans="1:23" ht="18" customHeight="1" x14ac:dyDescent="0.25">
      <c r="B41" s="19"/>
      <c r="C41" s="22" t="s">
        <v>78</v>
      </c>
      <c r="D41" s="22"/>
      <c r="E41" s="22"/>
      <c r="F41" s="29">
        <f>F40*0.3</f>
        <v>0</v>
      </c>
      <c r="I41" s="11" t="s">
        <v>56</v>
      </c>
      <c r="J41" s="11" t="s">
        <v>59</v>
      </c>
      <c r="K41" s="11" t="s">
        <v>69</v>
      </c>
      <c r="L41" s="11" t="s">
        <v>60</v>
      </c>
      <c r="M41" s="11" t="s">
        <v>71</v>
      </c>
      <c r="N41" s="11" t="s">
        <v>69</v>
      </c>
      <c r="O41" s="11" t="s">
        <v>60</v>
      </c>
    </row>
    <row r="42" spans="1:23" ht="18" customHeight="1" x14ac:dyDescent="0.25">
      <c r="B42" s="19"/>
      <c r="C42" s="19" t="s">
        <v>72</v>
      </c>
      <c r="D42" s="19"/>
      <c r="E42" s="19"/>
      <c r="F42" s="30">
        <f>F40+F41</f>
        <v>0</v>
      </c>
      <c r="H42" s="7" t="s">
        <v>57</v>
      </c>
      <c r="I42" s="6">
        <v>409906</v>
      </c>
      <c r="J42" s="6">
        <v>193407</v>
      </c>
      <c r="K42" s="6">
        <f>F40+F41</f>
        <v>0</v>
      </c>
      <c r="L42" s="6">
        <f>IF(K42&gt;I42,I42,IF(K42&lt;J42,J42,K42))</f>
        <v>193407</v>
      </c>
      <c r="M42" s="7" t="e">
        <f>(E20+E21)/F38</f>
        <v>#DIV/0!</v>
      </c>
      <c r="N42" s="12" t="e">
        <f>K42*M42</f>
        <v>#DIV/0!</v>
      </c>
      <c r="O42" s="12" t="e">
        <f>L42*M42</f>
        <v>#DIV/0!</v>
      </c>
    </row>
    <row r="43" spans="1:23" x14ac:dyDescent="0.25">
      <c r="B43" s="19"/>
      <c r="C43" s="19"/>
      <c r="D43" s="19"/>
      <c r="E43" s="19"/>
      <c r="F43" s="19"/>
      <c r="H43" s="7" t="s">
        <v>58</v>
      </c>
      <c r="I43" s="6">
        <v>342183</v>
      </c>
      <c r="J43" s="6">
        <v>109597</v>
      </c>
      <c r="K43" s="6">
        <f>F40+F41</f>
        <v>0</v>
      </c>
      <c r="L43" s="6">
        <f>IF(K43&gt;I43,I43,IF(K43&lt;J43,J43,K43))</f>
        <v>109597</v>
      </c>
      <c r="M43" s="7" t="e">
        <f>1-M42</f>
        <v>#DIV/0!</v>
      </c>
      <c r="N43" s="12" t="e">
        <f>K43*M43</f>
        <v>#DIV/0!</v>
      </c>
      <c r="O43" s="12" t="e">
        <f>L43*M43</f>
        <v>#DIV/0!</v>
      </c>
    </row>
    <row r="44" spans="1:23" ht="18" customHeight="1" x14ac:dyDescent="0.25">
      <c r="B44" s="19"/>
      <c r="C44" s="24" t="str">
        <f>"Adjusted Cost Limit (not to exceed "&amp; TEXT(I42,"$#,##0") &amp; " per-unit for New Construction and Adaptive Reuse, or " &amp; TEXT(I43,"$#,##0") &amp; " for Acquisition/Rehab)"</f>
        <v>Adjusted Cost Limit (not to exceed $409,906 per-unit for New Construction and Adaptive Reuse, or $342,183 for Acquisition/Rehab)</v>
      </c>
      <c r="D44" s="22"/>
      <c r="E44" s="22"/>
      <c r="F44" s="29">
        <f>IFERROR(O44,0)</f>
        <v>0</v>
      </c>
      <c r="K44" s="12"/>
      <c r="N44" s="12" t="e">
        <f>N42+N43</f>
        <v>#DIV/0!</v>
      </c>
      <c r="O44" s="12" t="e">
        <f>O42+O43</f>
        <v>#DIV/0!</v>
      </c>
    </row>
    <row r="45" spans="1:23" x14ac:dyDescent="0.25">
      <c r="B45" s="19"/>
      <c r="C45" s="22"/>
      <c r="D45" s="22"/>
      <c r="E45" s="22"/>
      <c r="F45" s="25"/>
      <c r="I45" s="12"/>
      <c r="J45" s="12"/>
      <c r="L45" s="12"/>
    </row>
    <row r="46" spans="1:23" s="2" customFormat="1" x14ac:dyDescent="0.25">
      <c r="A46" s="36"/>
      <c r="B46" s="22"/>
      <c r="C46" s="22" t="s">
        <v>52</v>
      </c>
      <c r="D46" s="22"/>
      <c r="E46" s="22"/>
      <c r="F46" s="29">
        <f>IF(OR(F34="Yes",F35="Yes"),F44*0.1,0)</f>
        <v>0</v>
      </c>
      <c r="G46" s="36"/>
      <c r="H46" s="9"/>
      <c r="I46" s="12"/>
      <c r="J46" s="12"/>
      <c r="K46" s="9"/>
      <c r="L46" s="10"/>
      <c r="M46" s="9"/>
      <c r="N46" s="9"/>
      <c r="O46" s="9"/>
      <c r="P46" s="9"/>
      <c r="Q46" s="9"/>
      <c r="R46" s="9"/>
      <c r="S46" s="9"/>
      <c r="T46" s="9"/>
      <c r="U46" s="9"/>
      <c r="V46" s="9"/>
      <c r="W46" s="9"/>
    </row>
    <row r="47" spans="1:23" x14ac:dyDescent="0.25">
      <c r="B47" s="19"/>
      <c r="C47" s="19"/>
      <c r="D47" s="19"/>
      <c r="E47" s="19"/>
      <c r="F47" s="19"/>
    </row>
    <row r="48" spans="1:23" x14ac:dyDescent="0.25">
      <c r="B48" s="19"/>
      <c r="C48" s="31" t="s">
        <v>43</v>
      </c>
      <c r="D48" s="32"/>
      <c r="E48" s="32"/>
      <c r="F48" s="33">
        <f>F44+F46</f>
        <v>0</v>
      </c>
    </row>
    <row r="49" spans="2:23" x14ac:dyDescent="0.25">
      <c r="B49" s="19"/>
      <c r="C49" s="31" t="s">
        <v>80</v>
      </c>
      <c r="D49" s="32"/>
      <c r="E49" s="32"/>
      <c r="F49" s="33">
        <f>IFERROR((E22-E24-E23)/F38,0)</f>
        <v>0</v>
      </c>
    </row>
    <row r="50" spans="2:23" s="35" customFormat="1" x14ac:dyDescent="0.25">
      <c r="H50" s="7"/>
      <c r="I50" s="7"/>
      <c r="J50" s="7"/>
      <c r="K50" s="7"/>
      <c r="L50" s="7"/>
      <c r="M50" s="7"/>
      <c r="N50" s="7"/>
      <c r="O50" s="7"/>
      <c r="P50" s="7"/>
      <c r="Q50" s="7"/>
      <c r="R50" s="7"/>
      <c r="S50" s="7"/>
      <c r="T50" s="7"/>
      <c r="U50" s="7"/>
      <c r="V50" s="7"/>
      <c r="W50" s="7"/>
    </row>
    <row r="51" spans="2:23" s="35" customFormat="1" x14ac:dyDescent="0.25">
      <c r="H51" s="7"/>
      <c r="I51" s="7"/>
      <c r="J51" s="7"/>
      <c r="K51" s="7"/>
      <c r="L51" s="7"/>
      <c r="M51" s="7"/>
      <c r="N51" s="7"/>
      <c r="O51" s="7"/>
      <c r="P51" s="7"/>
      <c r="Q51" s="7"/>
      <c r="R51" s="7"/>
      <c r="S51" s="7"/>
      <c r="T51" s="7"/>
      <c r="U51" s="7"/>
      <c r="V51" s="7"/>
      <c r="W51" s="7"/>
    </row>
    <row r="52" spans="2:23" s="35" customFormat="1" x14ac:dyDescent="0.25">
      <c r="H52" s="7"/>
      <c r="I52" s="7"/>
      <c r="J52" s="7"/>
      <c r="K52" s="7"/>
      <c r="L52" s="7"/>
      <c r="M52" s="7"/>
      <c r="N52" s="7"/>
      <c r="O52" s="7"/>
      <c r="P52" s="7"/>
      <c r="Q52" s="7"/>
      <c r="R52" s="7"/>
      <c r="S52" s="7"/>
      <c r="T52" s="7"/>
      <c r="U52" s="7"/>
      <c r="V52" s="7"/>
      <c r="W52" s="7"/>
    </row>
    <row r="53" spans="2:23" s="35" customFormat="1" x14ac:dyDescent="0.25">
      <c r="H53" s="7"/>
      <c r="I53" s="7"/>
      <c r="J53" s="7"/>
      <c r="K53" s="7"/>
      <c r="L53" s="7"/>
      <c r="M53" s="7"/>
      <c r="N53" s="7"/>
      <c r="O53" s="7"/>
      <c r="P53" s="7"/>
      <c r="Q53" s="7"/>
      <c r="R53" s="7"/>
      <c r="S53" s="7"/>
      <c r="T53" s="7"/>
      <c r="U53" s="7"/>
      <c r="V53" s="7"/>
      <c r="W53" s="7"/>
    </row>
    <row r="54" spans="2:23" s="35" customFormat="1" x14ac:dyDescent="0.25">
      <c r="H54" s="7"/>
      <c r="I54" s="7"/>
      <c r="J54" s="7"/>
      <c r="K54" s="7"/>
      <c r="L54" s="7"/>
      <c r="M54" s="7"/>
      <c r="N54" s="7"/>
      <c r="O54" s="7"/>
      <c r="P54" s="7"/>
      <c r="Q54" s="7"/>
      <c r="R54" s="7"/>
      <c r="S54" s="7"/>
      <c r="T54" s="7"/>
      <c r="U54" s="7"/>
      <c r="V54" s="7"/>
      <c r="W54" s="7"/>
    </row>
    <row r="55" spans="2:23" s="35" customFormat="1" x14ac:dyDescent="0.25">
      <c r="H55" s="7"/>
      <c r="I55" s="7"/>
      <c r="J55" s="7"/>
      <c r="K55" s="7"/>
      <c r="L55" s="7"/>
      <c r="M55" s="7"/>
      <c r="N55" s="7"/>
      <c r="O55" s="7"/>
      <c r="P55" s="7"/>
      <c r="Q55" s="7"/>
      <c r="R55" s="7"/>
      <c r="S55" s="7"/>
      <c r="T55" s="7"/>
      <c r="U55" s="7"/>
      <c r="V55" s="7"/>
      <c r="W55" s="7"/>
    </row>
    <row r="56" spans="2:23" s="35" customFormat="1" x14ac:dyDescent="0.25">
      <c r="H56" s="7"/>
      <c r="I56" s="7"/>
      <c r="J56" s="7"/>
      <c r="K56" s="7"/>
      <c r="L56" s="7"/>
      <c r="M56" s="7"/>
      <c r="N56" s="7"/>
      <c r="O56" s="7"/>
      <c r="P56" s="7"/>
      <c r="Q56" s="7"/>
      <c r="R56" s="7"/>
      <c r="S56" s="7"/>
      <c r="T56" s="7"/>
      <c r="U56" s="7"/>
      <c r="V56" s="7"/>
      <c r="W56" s="7"/>
    </row>
    <row r="57" spans="2:23" s="35" customFormat="1" x14ac:dyDescent="0.25">
      <c r="H57" s="7"/>
      <c r="I57" s="7"/>
      <c r="J57" s="7"/>
      <c r="K57" s="7"/>
      <c r="L57" s="7"/>
      <c r="M57" s="7"/>
      <c r="N57" s="7"/>
      <c r="O57" s="7"/>
      <c r="P57" s="7"/>
      <c r="Q57" s="7"/>
      <c r="R57" s="7"/>
      <c r="S57" s="7"/>
      <c r="T57" s="7"/>
      <c r="U57" s="7"/>
      <c r="V57" s="7"/>
      <c r="W57" s="7"/>
    </row>
    <row r="58" spans="2:23" s="35" customFormat="1" x14ac:dyDescent="0.25">
      <c r="H58" s="7"/>
      <c r="I58" s="7"/>
      <c r="J58" s="7"/>
      <c r="K58" s="7"/>
      <c r="L58" s="7"/>
      <c r="M58" s="7"/>
      <c r="N58" s="7"/>
      <c r="O58" s="7"/>
      <c r="P58" s="7"/>
      <c r="Q58" s="7"/>
      <c r="R58" s="7"/>
      <c r="S58" s="7"/>
      <c r="T58" s="7"/>
      <c r="U58" s="7"/>
      <c r="V58" s="7"/>
      <c r="W58" s="7"/>
    </row>
    <row r="59" spans="2:23" s="35" customFormat="1" x14ac:dyDescent="0.25">
      <c r="H59" s="7"/>
      <c r="I59" s="7"/>
      <c r="J59" s="7"/>
      <c r="K59" s="7"/>
      <c r="L59" s="7"/>
      <c r="M59" s="7"/>
      <c r="N59" s="7"/>
      <c r="O59" s="7"/>
      <c r="P59" s="7"/>
      <c r="Q59" s="7"/>
      <c r="R59" s="7"/>
      <c r="S59" s="7"/>
      <c r="T59" s="7"/>
      <c r="U59" s="7"/>
      <c r="V59" s="7"/>
      <c r="W59" s="7"/>
    </row>
    <row r="60" spans="2:23" s="35" customFormat="1" x14ac:dyDescent="0.25">
      <c r="H60" s="7"/>
      <c r="I60" s="7"/>
      <c r="J60" s="7"/>
      <c r="K60" s="7"/>
      <c r="L60" s="7"/>
      <c r="M60" s="7"/>
      <c r="N60" s="7"/>
      <c r="O60" s="7"/>
      <c r="P60" s="7"/>
      <c r="Q60" s="7"/>
      <c r="R60" s="7"/>
      <c r="S60" s="7"/>
      <c r="T60" s="7"/>
      <c r="U60" s="7"/>
      <c r="V60" s="7"/>
      <c r="W60" s="7"/>
    </row>
    <row r="61" spans="2:23" s="35" customFormat="1" x14ac:dyDescent="0.25">
      <c r="H61" s="7"/>
      <c r="I61" s="7"/>
      <c r="J61" s="7"/>
      <c r="K61" s="7"/>
      <c r="L61" s="7"/>
      <c r="M61" s="7"/>
      <c r="N61" s="7"/>
      <c r="O61" s="7"/>
      <c r="P61" s="7"/>
      <c r="Q61" s="7"/>
      <c r="R61" s="7"/>
      <c r="S61" s="7"/>
      <c r="T61" s="7"/>
      <c r="U61" s="7"/>
      <c r="V61" s="7"/>
      <c r="W61" s="7"/>
    </row>
    <row r="62" spans="2:23" s="35" customFormat="1" x14ac:dyDescent="0.25">
      <c r="H62" s="7"/>
      <c r="I62" s="7"/>
      <c r="J62" s="7"/>
      <c r="K62" s="7"/>
      <c r="L62" s="7"/>
      <c r="M62" s="7"/>
      <c r="N62" s="7"/>
      <c r="O62" s="7"/>
      <c r="P62" s="7"/>
      <c r="Q62" s="7"/>
      <c r="R62" s="7"/>
      <c r="S62" s="7"/>
      <c r="T62" s="7"/>
      <c r="U62" s="7"/>
      <c r="V62" s="7"/>
      <c r="W62" s="7"/>
    </row>
    <row r="63" spans="2:23" s="35" customFormat="1" x14ac:dyDescent="0.25">
      <c r="H63" s="7"/>
      <c r="I63" s="7"/>
      <c r="J63" s="7"/>
      <c r="K63" s="7"/>
      <c r="L63" s="7"/>
      <c r="M63" s="7"/>
      <c r="N63" s="7"/>
      <c r="O63" s="7"/>
      <c r="P63" s="7"/>
      <c r="Q63" s="7"/>
      <c r="R63" s="7"/>
      <c r="S63" s="7"/>
      <c r="T63" s="7"/>
      <c r="U63" s="7"/>
      <c r="V63" s="7"/>
      <c r="W63" s="7"/>
    </row>
    <row r="64" spans="2:23" s="35" customFormat="1" x14ac:dyDescent="0.25">
      <c r="H64" s="7"/>
      <c r="I64" s="7"/>
      <c r="J64" s="7"/>
      <c r="K64" s="7"/>
      <c r="L64" s="7"/>
      <c r="M64" s="7"/>
      <c r="N64" s="7"/>
      <c r="O64" s="7"/>
      <c r="P64" s="7"/>
      <c r="Q64" s="7"/>
      <c r="R64" s="7"/>
      <c r="S64" s="7"/>
      <c r="T64" s="7"/>
      <c r="U64" s="7"/>
      <c r="V64" s="7"/>
      <c r="W64" s="7"/>
    </row>
    <row r="65" spans="8:23" s="35" customFormat="1" x14ac:dyDescent="0.25">
      <c r="H65" s="7"/>
      <c r="I65" s="7"/>
      <c r="J65" s="7"/>
      <c r="K65" s="7"/>
      <c r="L65" s="7"/>
      <c r="M65" s="7"/>
      <c r="N65" s="7"/>
      <c r="O65" s="7"/>
      <c r="P65" s="7"/>
      <c r="Q65" s="7"/>
      <c r="R65" s="7"/>
      <c r="S65" s="7"/>
      <c r="T65" s="7"/>
      <c r="U65" s="7"/>
      <c r="V65" s="7"/>
      <c r="W65" s="7"/>
    </row>
    <row r="66" spans="8:23" s="35" customFormat="1" x14ac:dyDescent="0.25">
      <c r="H66" s="7"/>
      <c r="I66" s="7"/>
      <c r="J66" s="7"/>
      <c r="K66" s="7"/>
      <c r="L66" s="7"/>
      <c r="M66" s="7"/>
      <c r="N66" s="7"/>
      <c r="O66" s="7"/>
      <c r="P66" s="7"/>
      <c r="Q66" s="7"/>
      <c r="R66" s="7"/>
      <c r="S66" s="7"/>
      <c r="T66" s="7"/>
      <c r="U66" s="7"/>
      <c r="V66" s="7"/>
      <c r="W66" s="7"/>
    </row>
    <row r="67" spans="8:23" s="35" customFormat="1" x14ac:dyDescent="0.25">
      <c r="H67" s="7"/>
      <c r="I67" s="7"/>
      <c r="J67" s="7"/>
      <c r="K67" s="7"/>
      <c r="L67" s="7"/>
      <c r="M67" s="7"/>
      <c r="N67" s="7"/>
      <c r="O67" s="7"/>
      <c r="P67" s="7"/>
      <c r="Q67" s="7"/>
      <c r="R67" s="7"/>
      <c r="S67" s="7"/>
      <c r="T67" s="7"/>
      <c r="U67" s="7"/>
      <c r="V67" s="7"/>
      <c r="W67" s="7"/>
    </row>
    <row r="68" spans="8:23" s="35" customFormat="1" x14ac:dyDescent="0.25">
      <c r="H68" s="7"/>
      <c r="I68" s="7"/>
      <c r="J68" s="7"/>
      <c r="K68" s="7"/>
      <c r="L68" s="7"/>
      <c r="M68" s="7"/>
      <c r="N68" s="7"/>
      <c r="O68" s="7"/>
      <c r="P68" s="7"/>
      <c r="Q68" s="7"/>
      <c r="R68" s="7"/>
      <c r="S68" s="7"/>
      <c r="T68" s="7"/>
      <c r="U68" s="7"/>
      <c r="V68" s="7"/>
      <c r="W68" s="7"/>
    </row>
    <row r="69" spans="8:23" s="35" customFormat="1" x14ac:dyDescent="0.25">
      <c r="H69" s="7"/>
      <c r="I69" s="7"/>
      <c r="J69" s="7"/>
      <c r="K69" s="7"/>
      <c r="L69" s="7"/>
      <c r="M69" s="7"/>
      <c r="N69" s="7"/>
      <c r="O69" s="7"/>
      <c r="P69" s="7"/>
      <c r="Q69" s="7"/>
      <c r="R69" s="7"/>
      <c r="S69" s="7"/>
      <c r="T69" s="7"/>
      <c r="U69" s="7"/>
      <c r="V69" s="7"/>
      <c r="W69" s="7"/>
    </row>
    <row r="70" spans="8:23" s="35" customFormat="1" x14ac:dyDescent="0.25">
      <c r="H70" s="7"/>
      <c r="I70" s="7"/>
      <c r="J70" s="7"/>
      <c r="K70" s="7"/>
      <c r="L70" s="7"/>
      <c r="M70" s="7"/>
      <c r="N70" s="7"/>
      <c r="O70" s="7"/>
      <c r="P70" s="7"/>
      <c r="Q70" s="7"/>
      <c r="R70" s="7"/>
      <c r="S70" s="7"/>
      <c r="T70" s="7"/>
      <c r="U70" s="7"/>
      <c r="V70" s="7"/>
      <c r="W70" s="7"/>
    </row>
    <row r="71" spans="8:23" s="35" customFormat="1" x14ac:dyDescent="0.25">
      <c r="H71" s="7"/>
      <c r="I71" s="7"/>
      <c r="J71" s="7"/>
      <c r="K71" s="7"/>
      <c r="L71" s="7"/>
      <c r="M71" s="7"/>
      <c r="N71" s="7"/>
      <c r="O71" s="7"/>
      <c r="P71" s="7"/>
      <c r="Q71" s="7"/>
      <c r="R71" s="7"/>
      <c r="S71" s="7"/>
      <c r="T71" s="7"/>
      <c r="U71" s="7"/>
      <c r="V71" s="7"/>
      <c r="W71" s="7"/>
    </row>
    <row r="72" spans="8:23" s="35" customFormat="1" x14ac:dyDescent="0.25">
      <c r="H72" s="7"/>
      <c r="I72" s="7"/>
      <c r="J72" s="7"/>
      <c r="K72" s="7"/>
      <c r="L72" s="7"/>
      <c r="M72" s="7"/>
      <c r="N72" s="7"/>
      <c r="O72" s="7"/>
      <c r="P72" s="7"/>
      <c r="Q72" s="7"/>
      <c r="R72" s="7"/>
      <c r="S72" s="7"/>
      <c r="T72" s="7"/>
      <c r="U72" s="7"/>
      <c r="V72" s="7"/>
      <c r="W72" s="7"/>
    </row>
    <row r="73" spans="8:23" s="35" customFormat="1" x14ac:dyDescent="0.25">
      <c r="H73" s="7"/>
      <c r="I73" s="7"/>
      <c r="J73" s="7"/>
      <c r="K73" s="7"/>
      <c r="L73" s="7"/>
      <c r="M73" s="7"/>
      <c r="N73" s="7"/>
      <c r="O73" s="7"/>
      <c r="P73" s="7"/>
      <c r="Q73" s="7"/>
      <c r="R73" s="7"/>
      <c r="S73" s="7"/>
      <c r="T73" s="7"/>
      <c r="U73" s="7"/>
      <c r="V73" s="7"/>
      <c r="W73" s="7"/>
    </row>
    <row r="74" spans="8:23" s="35" customFormat="1" x14ac:dyDescent="0.25">
      <c r="H74" s="7"/>
      <c r="I74" s="7"/>
      <c r="J74" s="7"/>
      <c r="K74" s="7"/>
      <c r="L74" s="7"/>
      <c r="M74" s="7"/>
      <c r="N74" s="7"/>
      <c r="O74" s="7"/>
      <c r="P74" s="7"/>
      <c r="Q74" s="7"/>
      <c r="R74" s="7"/>
      <c r="S74" s="7"/>
      <c r="T74" s="7"/>
      <c r="U74" s="7"/>
      <c r="V74" s="7"/>
      <c r="W74" s="7"/>
    </row>
    <row r="75" spans="8:23" s="35" customFormat="1" x14ac:dyDescent="0.25">
      <c r="H75" s="7"/>
      <c r="I75" s="7"/>
      <c r="J75" s="7"/>
      <c r="K75" s="7"/>
      <c r="L75" s="7"/>
      <c r="M75" s="7"/>
      <c r="N75" s="7"/>
      <c r="O75" s="7"/>
      <c r="P75" s="7"/>
      <c r="Q75" s="7"/>
      <c r="R75" s="7"/>
      <c r="S75" s="7"/>
      <c r="T75" s="7"/>
      <c r="U75" s="7"/>
      <c r="V75" s="7"/>
      <c r="W75" s="7"/>
    </row>
    <row r="76" spans="8:23" s="35" customFormat="1" x14ac:dyDescent="0.25">
      <c r="H76" s="7"/>
      <c r="I76" s="7"/>
      <c r="J76" s="7"/>
      <c r="K76" s="7"/>
      <c r="L76" s="7"/>
      <c r="M76" s="7"/>
      <c r="N76" s="7"/>
      <c r="O76" s="7"/>
      <c r="P76" s="7"/>
      <c r="Q76" s="7"/>
      <c r="R76" s="7"/>
      <c r="S76" s="7"/>
      <c r="T76" s="7"/>
      <c r="U76" s="7"/>
      <c r="V76" s="7"/>
      <c r="W76" s="7"/>
    </row>
    <row r="77" spans="8:23" s="35" customFormat="1" x14ac:dyDescent="0.25">
      <c r="H77" s="7"/>
      <c r="I77" s="7"/>
      <c r="J77" s="7"/>
      <c r="K77" s="7"/>
      <c r="L77" s="7"/>
      <c r="M77" s="7"/>
      <c r="N77" s="7"/>
      <c r="O77" s="7"/>
      <c r="P77" s="7"/>
      <c r="Q77" s="7"/>
      <c r="R77" s="7"/>
      <c r="S77" s="7"/>
      <c r="T77" s="7"/>
      <c r="U77" s="7"/>
      <c r="V77" s="7"/>
      <c r="W77" s="7"/>
    </row>
    <row r="78" spans="8:23" s="35" customFormat="1" x14ac:dyDescent="0.25">
      <c r="H78" s="7"/>
      <c r="I78" s="7"/>
      <c r="J78" s="7"/>
      <c r="K78" s="7"/>
      <c r="L78" s="7"/>
      <c r="M78" s="7"/>
      <c r="N78" s="7"/>
      <c r="O78" s="7"/>
      <c r="P78" s="7"/>
      <c r="Q78" s="7"/>
      <c r="R78" s="7"/>
      <c r="S78" s="7"/>
      <c r="T78" s="7"/>
      <c r="U78" s="7"/>
      <c r="V78" s="7"/>
      <c r="W78" s="7"/>
    </row>
    <row r="79" spans="8:23" s="35" customFormat="1" x14ac:dyDescent="0.25">
      <c r="H79" s="7"/>
      <c r="I79" s="7"/>
      <c r="J79" s="7"/>
      <c r="K79" s="7"/>
      <c r="L79" s="7"/>
      <c r="M79" s="7"/>
      <c r="N79" s="7"/>
      <c r="O79" s="7"/>
      <c r="P79" s="7"/>
      <c r="Q79" s="7"/>
      <c r="R79" s="7"/>
      <c r="S79" s="7"/>
      <c r="T79" s="7"/>
      <c r="U79" s="7"/>
      <c r="V79" s="7"/>
      <c r="W79" s="7"/>
    </row>
  </sheetData>
  <sheetProtection algorithmName="SHA-512" hashValue="YhyrHEx0GShNGgcVqPQBPmSS3NOoURKqqW3674ctjiSAUWchd34pyTt2e62kLwwfMUIBKyyxw/6e44lyeeNksg==" saltValue="wsTBw+5YB3qJbWMfr1B+Dw==" spinCount="100000" sheet="1" selectLockedCells="1"/>
  <dataConsolidate/>
  <mergeCells count="24">
    <mergeCell ref="B1:F1"/>
    <mergeCell ref="B2:F2"/>
    <mergeCell ref="B3:F3"/>
    <mergeCell ref="C18:E18"/>
    <mergeCell ref="B5:F5"/>
    <mergeCell ref="B7:F7"/>
    <mergeCell ref="B9:F9"/>
    <mergeCell ref="B11:F11"/>
    <mergeCell ref="B13:F14"/>
    <mergeCell ref="N40:O40"/>
    <mergeCell ref="C36:E36"/>
    <mergeCell ref="C38:E38"/>
    <mergeCell ref="C37:E37"/>
    <mergeCell ref="C30:E30"/>
    <mergeCell ref="C31:E31"/>
    <mergeCell ref="C32:E32"/>
    <mergeCell ref="C33:E33"/>
    <mergeCell ref="C34:E34"/>
    <mergeCell ref="C35:E35"/>
    <mergeCell ref="C29:E29"/>
    <mergeCell ref="C26:E26"/>
    <mergeCell ref="C27:E27"/>
    <mergeCell ref="C28:E28"/>
    <mergeCell ref="C17:E17"/>
  </mergeCells>
  <conditionalFormatting sqref="F49">
    <cfRule type="expression" dxfId="1" priority="2">
      <formula>$F$49&gt;$F$48</formula>
    </cfRule>
    <cfRule type="expression" dxfId="0" priority="1">
      <formula>$F$49&lt;=$F$48</formula>
    </cfRule>
  </conditionalFormatting>
  <dataValidations count="1">
    <dataValidation type="list" allowBlank="1" showInputMessage="1" showErrorMessage="1" sqref="F26:F29 F32:F36" xr:uid="{00000000-0002-0000-0000-000000000000}">
      <formula1>$AH$2:$AH$3</formula1>
    </dataValidation>
  </dataValidations>
  <pageMargins left="0.7" right="0.7" top="0.75" bottom="0.75" header="0.3" footer="0.3"/>
  <pageSetup scale="56" orientation="landscape" r:id="rId1"/>
  <headerFooter>
    <oddFooter xml:space="preserve">&amp;L&amp;10Revised: 9/19/2013&amp;11
</oddFooter>
  </headerFooter>
  <ignoredErrors>
    <ignoredError sqref="I30 J31 K32:K33 F41:F42 K42:O43 N44:O44 F46 F48" evalError="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A1:C15"/>
  <sheetViews>
    <sheetView zoomScale="145" zoomScaleNormal="145" workbookViewId="0">
      <selection activeCell="A8" sqref="A8"/>
    </sheetView>
  </sheetViews>
  <sheetFormatPr defaultRowHeight="15" x14ac:dyDescent="0.25"/>
  <cols>
    <col min="1" max="1" width="17.7109375" customWidth="1"/>
    <col min="2" max="2" width="4" customWidth="1"/>
    <col min="3" max="3" width="17.7109375" customWidth="1"/>
  </cols>
  <sheetData>
    <row r="1" spans="1:3" x14ac:dyDescent="0.25">
      <c r="A1" s="1" t="s">
        <v>74</v>
      </c>
    </row>
    <row r="3" spans="1:3" x14ac:dyDescent="0.25">
      <c r="A3" t="s">
        <v>9</v>
      </c>
      <c r="C3" t="s">
        <v>23</v>
      </c>
    </row>
    <row r="4" spans="1:3" x14ac:dyDescent="0.25">
      <c r="A4" t="s">
        <v>12</v>
      </c>
      <c r="C4" t="s">
        <v>11</v>
      </c>
    </row>
    <row r="5" spans="1:3" x14ac:dyDescent="0.25">
      <c r="A5" t="s">
        <v>5</v>
      </c>
      <c r="C5" t="s">
        <v>22</v>
      </c>
    </row>
    <row r="6" spans="1:3" x14ac:dyDescent="0.25">
      <c r="A6" t="s">
        <v>18</v>
      </c>
      <c r="C6" t="s">
        <v>2</v>
      </c>
    </row>
    <row r="7" spans="1:3" x14ac:dyDescent="0.25">
      <c r="A7" t="s">
        <v>17</v>
      </c>
      <c r="C7" t="s">
        <v>25</v>
      </c>
    </row>
    <row r="8" spans="1:3" x14ac:dyDescent="0.25">
      <c r="A8" t="s">
        <v>1</v>
      </c>
      <c r="C8" t="s">
        <v>19</v>
      </c>
    </row>
    <row r="9" spans="1:3" x14ac:dyDescent="0.25">
      <c r="A9" t="s">
        <v>4</v>
      </c>
      <c r="C9" t="s">
        <v>8</v>
      </c>
    </row>
    <row r="10" spans="1:3" x14ac:dyDescent="0.25">
      <c r="A10" t="s">
        <v>14</v>
      </c>
      <c r="C10" t="s">
        <v>15</v>
      </c>
    </row>
    <row r="11" spans="1:3" x14ac:dyDescent="0.25">
      <c r="A11" t="s">
        <v>16</v>
      </c>
      <c r="C11" t="s">
        <v>3</v>
      </c>
    </row>
    <row r="12" spans="1:3" x14ac:dyDescent="0.25">
      <c r="A12" t="s">
        <v>24</v>
      </c>
      <c r="C12" t="s">
        <v>20</v>
      </c>
    </row>
    <row r="13" spans="1:3" x14ac:dyDescent="0.25">
      <c r="A13" t="s">
        <v>10</v>
      </c>
      <c r="C13" t="s">
        <v>21</v>
      </c>
    </row>
    <row r="14" spans="1:3" x14ac:dyDescent="0.25">
      <c r="A14" t="s">
        <v>7</v>
      </c>
      <c r="C14" t="s">
        <v>13</v>
      </c>
    </row>
    <row r="15" spans="1:3" x14ac:dyDescent="0.25">
      <c r="A15" t="s">
        <v>6</v>
      </c>
    </row>
  </sheetData>
  <sheetProtection password="C092" sheet="1" objects="1" scenarios="1"/>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Cost Model</vt:lpstr>
      <vt:lpstr>Metro Counties</vt:lpstr>
      <vt:lpstr>'Cost Model'!Print_Area</vt:lpstr>
    </vt:vector>
  </TitlesOfParts>
  <Company>WHEDA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David Ginger</dc:creator>
  <cp:lastModifiedBy>Dan Beres</cp:lastModifiedBy>
  <cp:lastPrinted>2018-09-27T19:34:42Z</cp:lastPrinted>
  <dcterms:created xsi:type="dcterms:W3CDTF">2012-09-11T14:01:19Z</dcterms:created>
  <dcterms:modified xsi:type="dcterms:W3CDTF">2022-11-02T15:24:53Z</dcterms:modified>
</cp:coreProperties>
</file>